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120" yWindow="-120" windowWidth="19416" windowHeight="11016"/>
  </bookViews>
  <sheets>
    <sheet name="SUMMARY" sheetId="16" r:id="rId1"/>
    <sheet name="Grand Total" sheetId="15" r:id="rId2"/>
    <sheet name="Sec-A" sheetId="13" r:id="rId3"/>
    <sheet name="Sec-B(Civil&amp;Structure)" sheetId="14" r:id="rId4"/>
  </sheets>
  <definedNames>
    <definedName name="_xlnm.Print_Area" localSheetId="1">'Grand Total'!$A$1:$F$9</definedName>
    <definedName name="_xlnm.Print_Area" localSheetId="2">'Sec-A'!$A$1:$F$82</definedName>
    <definedName name="_xlnm.Print_Area" localSheetId="3">'Sec-B(Civil&amp;Structure)'!$A$1:$F$35</definedName>
    <definedName name="_xlnm.Print_Titles" localSheetId="2">'Sec-A'!$1:$5</definedName>
    <definedName name="_xlnm.Print_Titles" localSheetId="3">'Sec-B(Civil&amp;Structure)'!$1:$5</definedName>
  </definedNames>
  <calcPr calcId="124519"/>
</workbook>
</file>

<file path=xl/calcChain.xml><?xml version="1.0" encoding="utf-8"?>
<calcChain xmlns="http://schemas.openxmlformats.org/spreadsheetml/2006/main">
  <c r="E19" i="13"/>
  <c r="E13" l="1"/>
  <c r="E12"/>
  <c r="E31"/>
  <c r="E29" i="14" l="1"/>
  <c r="E22"/>
  <c r="E18"/>
  <c r="E14"/>
  <c r="E9"/>
  <c r="E78" i="13"/>
  <c r="E77"/>
  <c r="E76"/>
  <c r="E75"/>
  <c r="E71"/>
  <c r="E70"/>
  <c r="E69"/>
  <c r="E65"/>
  <c r="E63"/>
  <c r="F63" s="1"/>
  <c r="E61"/>
  <c r="E59"/>
  <c r="F59" s="1"/>
  <c r="E56"/>
  <c r="E55"/>
  <c r="F55" s="1"/>
  <c r="E54"/>
  <c r="F54" s="1"/>
  <c r="E51"/>
  <c r="F51" s="1"/>
  <c r="E50"/>
  <c r="F50" s="1"/>
  <c r="E49"/>
  <c r="F49" s="1"/>
  <c r="E48"/>
  <c r="F48" s="1"/>
  <c r="E44"/>
  <c r="F44" s="1"/>
  <c r="E43"/>
  <c r="F43" s="1"/>
  <c r="E42"/>
  <c r="F42" s="1"/>
  <c r="E39"/>
  <c r="F39" s="1"/>
  <c r="E36"/>
  <c r="F36" s="1"/>
  <c r="E35"/>
  <c r="F35" s="1"/>
  <c r="E34"/>
  <c r="F34" s="1"/>
  <c r="F31"/>
  <c r="E28"/>
  <c r="E27"/>
  <c r="E24"/>
  <c r="E18"/>
  <c r="E17"/>
  <c r="F56"/>
  <c r="F65" l="1"/>
  <c r="F61"/>
  <c r="F78" l="1"/>
  <c r="F77"/>
  <c r="F76"/>
  <c r="F75"/>
  <c r="F71"/>
  <c r="F70"/>
  <c r="F69"/>
  <c r="F13" l="1"/>
  <c r="F12"/>
  <c r="F28"/>
  <c r="F27"/>
  <c r="F24" l="1"/>
  <c r="F17" l="1"/>
  <c r="F19"/>
  <c r="F18"/>
  <c r="F81" l="1"/>
  <c r="D5" i="15" s="1"/>
  <c r="F29" i="14"/>
  <c r="F22"/>
  <c r="F18"/>
  <c r="F14"/>
  <c r="F9"/>
  <c r="F34" l="1"/>
  <c r="D6" i="15" l="1"/>
  <c r="D8" s="1"/>
  <c r="D6" i="16" s="1"/>
</calcChain>
</file>

<file path=xl/sharedStrings.xml><?xml version="1.0" encoding="utf-8"?>
<sst xmlns="http://schemas.openxmlformats.org/spreadsheetml/2006/main" count="258" uniqueCount="189">
  <si>
    <t>Currency: INR</t>
  </si>
  <si>
    <t>SOR Item No.</t>
  </si>
  <si>
    <t>Description of Item</t>
  </si>
  <si>
    <t>Unit</t>
  </si>
  <si>
    <t>(1)</t>
  </si>
  <si>
    <t>(4)</t>
  </si>
  <si>
    <t>GAIL (India) Limited</t>
  </si>
  <si>
    <t>Mtr.</t>
  </si>
  <si>
    <t>Handling including lifting, transportation from Contractor Stores to Contractor's workshop for fabrication and/ or to work-site for field fabrication and erection for all piping items supplied by Contractor.</t>
  </si>
  <si>
    <t>RADIOGRAPHY</t>
  </si>
  <si>
    <t>Performance of radiographic inspection by gamma radiation as per scope of work and as per specifications in piping of all types and thickness including providing / hiring of all necessary equipments, supply of all consumables, and whatever else even though not expressly mentioned but required to perform the work as per specifications and instructions of EIC (full circle re-radiography of the repaired joint and additional radiography necessitated due to poor performance of contractor's welder shall be carried out by the Contractor at his own cost and shall not be paid extra by Company). Radiographs shall be submitted to the EIC for acceptance whose decision shall be final and binding.</t>
  </si>
  <si>
    <t>Each</t>
  </si>
  <si>
    <t>Radiography 4" NB</t>
  </si>
  <si>
    <t>LS</t>
  </si>
  <si>
    <t>Lyons Engineering Pvt. Ltd.</t>
  </si>
  <si>
    <r>
      <t>Transportation of material for nominal quantities from despatch point to site on "</t>
    </r>
    <r>
      <rPr>
        <b/>
        <sz val="10"/>
        <rFont val="Tahoma"/>
        <family val="2"/>
      </rPr>
      <t xml:space="preserve">TO PAY BASIS" </t>
    </r>
    <r>
      <rPr>
        <sz val="10"/>
        <rFont val="Tahoma"/>
        <family val="2"/>
      </rPr>
      <t xml:space="preserve">and legal RTO charges due to the ODC consignments. And payment shall be reimbursed </t>
    </r>
    <r>
      <rPr>
        <b/>
        <sz val="10"/>
        <rFont val="Tahoma"/>
        <family val="2"/>
      </rPr>
      <t xml:space="preserve"> </t>
    </r>
    <r>
      <rPr>
        <sz val="10"/>
        <rFont val="Tahoma"/>
        <family val="2"/>
      </rPr>
      <t>as per SCC Clause no 2.5.7 of Tender Document.  Bidder not to quote for this item.</t>
    </r>
  </si>
  <si>
    <t>PROJECT :  CONSTRUCTION &amp; LAYING OF FIRE WATER NETWORK INSIDE THE GAIL TERMINAL AT SUVELI</t>
  </si>
  <si>
    <t>Total   Qty .</t>
  </si>
  <si>
    <t>FIRE FIGHTING NETWORK PIPING (ABOVE GROUND)</t>
  </si>
  <si>
    <t>The above ground fire water pipes shall be painted fire red to shade no. 536.</t>
  </si>
  <si>
    <t>A001000</t>
  </si>
  <si>
    <t>A001001</t>
  </si>
  <si>
    <t xml:space="preserve">SUPPLY OF ABOVE GROUND PIPES : </t>
  </si>
  <si>
    <t xml:space="preserve">INSTALLATION &amp; TESTING OF ABOVE GROUND PIPES : </t>
  </si>
  <si>
    <t>A001100</t>
  </si>
  <si>
    <t>A001101</t>
  </si>
  <si>
    <t>B001102</t>
  </si>
  <si>
    <t>B001103</t>
  </si>
  <si>
    <t>A001200</t>
  </si>
  <si>
    <t xml:space="preserve"> Size - 8 INCH, Rating -PN 1.6 , Ends - Flanged weld</t>
  </si>
  <si>
    <t xml:space="preserve"> Size - 4 INCH, Rating -PN 1.6 , Ends - Flanged weld</t>
  </si>
  <si>
    <t xml:space="preserve">Each </t>
  </si>
  <si>
    <t>SUPPLY OF GATE VALVES AS PER PMS &amp; DATA SHEET.</t>
  </si>
  <si>
    <t>Complete work of supply of pipes including all taxes, duties, transportation and inspection charges but not limited to, the following items in accordance with relevant specifications indicated in  scope of work , drawings, specification and instructions of EIC and as per all provisions of the Contract Document.</t>
  </si>
  <si>
    <t>INSTALLATION &amp; TESTING OF GATE VALVES AS PER PMS &amp; DATA SHEET.</t>
  </si>
  <si>
    <t>A001300</t>
  </si>
  <si>
    <t xml:space="preserve">Size 12" WNRF Flanges, Rating PN 1.6, Material as per Pipe. </t>
  </si>
  <si>
    <t>A001400</t>
  </si>
  <si>
    <t>A001401</t>
  </si>
  <si>
    <t>A001402</t>
  </si>
  <si>
    <t>A001403</t>
  </si>
  <si>
    <t xml:space="preserve">Size 8" WNRF Flanges, Rating PN 1.6, Material as per Pipe. </t>
  </si>
  <si>
    <t xml:space="preserve">Size 4" WNRF Flanges, Rating PN 1.6, Material as per Pipe. </t>
  </si>
  <si>
    <t>A001500</t>
  </si>
  <si>
    <t>A001501</t>
  </si>
  <si>
    <t>A001502</t>
  </si>
  <si>
    <t>A001503</t>
  </si>
  <si>
    <t>Supply of 1.5 D 90º BW Elbow as per detail given below:
( Size -12 INCH , Material  as pipe )</t>
  </si>
  <si>
    <t>Supply of 1.5 D 90º BW Elbow as per detail given below:
( Size - 8 INCH , Material  as pipe )</t>
  </si>
  <si>
    <t>Supply of 1.5 D 45º BW Elbow as per detail given below:
( Size -8 INCH ,Material  as pipe)</t>
  </si>
  <si>
    <t>Supply of 1.5 D 90º BW Elbow as per detail given below:
( Size -4 INCH ,Material  as pipe)</t>
  </si>
  <si>
    <t>A001600</t>
  </si>
  <si>
    <t>A001601</t>
  </si>
  <si>
    <t>A001602</t>
  </si>
  <si>
    <t>A001603</t>
  </si>
  <si>
    <t>A001604</t>
  </si>
  <si>
    <t>SUPPLY &amp; INSTALLATION OF ELBOWS</t>
  </si>
  <si>
    <t>SUPPLY &amp; INSTALLATION OF EQUAL &amp; UNEQUAL TEE</t>
  </si>
  <si>
    <t>Supply of BW Unequal Tees as per detail given below:
( Size -8 X 4 INCH , Material  as pipe)</t>
  </si>
  <si>
    <t>A001700</t>
  </si>
  <si>
    <t>A001701</t>
  </si>
  <si>
    <t>A001702</t>
  </si>
  <si>
    <t>Supply of BW Unequal Tees as per detail given below:
( Size -12 X 8 INCH , Material  as pipe)</t>
  </si>
  <si>
    <t>Supply of BW Equal Tees as per detail given below:
( Size - 8 INCH ,Material  as pipe)</t>
  </si>
  <si>
    <t>A001703</t>
  </si>
  <si>
    <t>Supply of Concentric Reducer as per details given below:
( Size -12 X 8 INCH, Material  as pipe,)</t>
  </si>
  <si>
    <t>A001800</t>
  </si>
  <si>
    <t>A001801</t>
  </si>
  <si>
    <t>A001900</t>
  </si>
  <si>
    <t>A002000</t>
  </si>
  <si>
    <t>A002100</t>
  </si>
  <si>
    <t>Radiography 8" NB</t>
  </si>
  <si>
    <t>Radiography 12" NB</t>
  </si>
  <si>
    <t>A001202</t>
  </si>
  <si>
    <t>A001302</t>
  </si>
  <si>
    <t>B001303</t>
  </si>
  <si>
    <t xml:space="preserve">Size 12" Blind Flanges, Rating PN 1.6, FF </t>
  </si>
  <si>
    <t>Size 8" Blind Flanges, Rating PN 1.6, FF</t>
  </si>
  <si>
    <t>Size 4" Blind Flanges, Rating PN 1.6, FF</t>
  </si>
  <si>
    <r>
      <rPr>
        <b/>
        <sz val="10"/>
        <rFont val="Arial"/>
        <family val="2"/>
      </rPr>
      <t xml:space="preserve">SUPPLY OF WNRF FLANGES </t>
    </r>
    <r>
      <rPr>
        <sz val="10"/>
        <rFont val="Arial"/>
        <family val="2"/>
      </rPr>
      <t xml:space="preserve">
Complete work including Supply of Flanges of respective sizes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 Flanges confirming to IS 6392 table 17</t>
    </r>
  </si>
  <si>
    <r>
      <rPr>
        <b/>
        <sz val="10"/>
        <rFont val="Arial"/>
        <family val="2"/>
      </rPr>
      <t xml:space="preserve">INSTALLATION &amp; TESTING OF WNRF FLANGES </t>
    </r>
    <r>
      <rPr>
        <sz val="10"/>
        <rFont val="Arial"/>
        <family val="2"/>
      </rPr>
      <t xml:space="preserve">
Complete work including installation &amp; testing of Flanges of respective sizes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 Flanges confirming to IS 6392 table 17</t>
    </r>
  </si>
  <si>
    <r>
      <rPr>
        <b/>
        <sz val="10"/>
        <rFont val="Arial"/>
        <family val="2"/>
      </rPr>
      <t>SUPPLY &amp; INSTALLATION OF FITTINGS (Elbow, Equal Tee, Unequal Tee,Reducer etc.)</t>
    </r>
    <r>
      <rPr>
        <sz val="10"/>
        <rFont val="Arial"/>
        <family val="2"/>
      </rPr>
      <t xml:space="preserve"> 
Complete work including Supply of Fittings but not limited to the following items in accordance with relevant Specifications indicated in scope of work, SCC, drawings, specification and instructions of EIC and as per all provisions of the
CONTRACT DOCUMENT.</t>
    </r>
  </si>
  <si>
    <r>
      <rPr>
        <b/>
        <sz val="10"/>
        <rFont val="Arial"/>
        <family val="2"/>
      </rPr>
      <t xml:space="preserve">INSTALLATION &amp; TESTING OF BLIND FLANGES 
</t>
    </r>
    <r>
      <rPr>
        <sz val="10"/>
        <rFont val="Arial"/>
        <family val="2"/>
      </rPr>
      <t>Supply of Blind Flanges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t>
    </r>
  </si>
  <si>
    <r>
      <rPr>
        <b/>
        <sz val="10"/>
        <rFont val="Arial"/>
        <family val="2"/>
      </rPr>
      <t xml:space="preserve">SUPPLY OF BLIND FLANGES 
</t>
    </r>
    <r>
      <rPr>
        <sz val="10"/>
        <rFont val="Arial"/>
        <family val="2"/>
      </rPr>
      <t>Supply of Blind Flanges including all taxes, duties, transportation and inspection charges but not limited to, the following items  in accordance with relevant specifications indicated in scope of work indicated in SCC, drawings, specification and instructions of Engineer-in-charge and as per all provisions of the CONTRACT DOCUMENT.</t>
    </r>
  </si>
  <si>
    <r>
      <rPr>
        <b/>
        <sz val="10"/>
        <rFont val="Arial"/>
        <family val="2"/>
      </rPr>
      <t>SUPPLY &amp; ERECTION OF WATER MONITOR</t>
    </r>
    <r>
      <rPr>
        <sz val="10"/>
        <rFont val="Arial"/>
        <family val="2"/>
      </rPr>
      <t xml:space="preserve">
Supply &amp; Erection of 2400LPM  stand post type water monitor (as per IS : 8442 : 2008, UL Listed / FM Approved) as per Data sheet &amp; Technical Specification with jet / spray nozzle with drain provision and all other accessories including suitable orifice plate for network pressure ranging from 8 to 10.5 Kg/cm2 and matching flanges of 4" size confirming to IS: 6392 Table - 17, bolts, nuts and gaskets complete including painting as specified &amp; directed by EIC. Handling including lifting and transportation from Owner's/ Contractor's own storage yard to work site and  Erection by bolting, threading or welding,including insertion/ erection of matching companion flanges,  gaskets, fasteners, nuts &amp; bolts etc supply of all consumables, manpower, equipment, etc. for completion of all works as per scope of work and as per drawings, specifications and instructions of Engineer-in-charge including servicing/ cleaning  wherever requried.</t>
    </r>
  </si>
  <si>
    <t>Transportation by Trailer Fix up to 0-50 KM (Weight up to 18 Ton) per trip</t>
  </si>
  <si>
    <t>Nos</t>
  </si>
  <si>
    <t xml:space="preserve">Transportation by Truck Fix up to 0-50 KM (Weight up to 10 Ton) per trip </t>
  </si>
  <si>
    <t>Transportation by Trailer Beyond 50 KM in addition to SOR Item No. B006010.</t>
  </si>
  <si>
    <t>TPK (Tonnage Per KM)</t>
  </si>
  <si>
    <t>Transportation by Truck Beyond 50 KM  in addition to SOR Item No. B006020.</t>
  </si>
  <si>
    <r>
      <t xml:space="preserve">The Contractor shall receive and take over, Handling including lifting, Owner-supplied bare /  line pipe / Ball Valves ,Flanges , Fittings, filtering and any other material from GAIL's designated store, inspection of material at dispatch point as well as destination point and its transportation to work-site </t>
    </r>
    <r>
      <rPr>
        <b/>
        <sz val="10"/>
        <rFont val="Tahoma"/>
        <family val="2"/>
      </rPr>
      <t xml:space="preserve"> </t>
    </r>
    <r>
      <rPr>
        <sz val="10"/>
        <rFont val="Tahoma"/>
        <family val="2"/>
      </rPr>
      <t xml:space="preserve">(including transit insurance) / return of project surplus / sparable material from Project site / Contractor's store to GAIL's store / warehouse including loading on trucks / trailers, transportation, unloading &amp; stacking on wooden sleepers at Contractor's own stock-yard near work-site(s) / GAIL store (as applicable), including arrangement of truck / trailers / cranes / other material  / machinery / manpower / consumables.
</t>
    </r>
  </si>
  <si>
    <t>RECEIVING &amp; TAKING OVER, HANDLING, TRANSPORTATION OF  PIPES , FLANGES , FITTINGS , VALVES &amp; OTHER EQUIPMENTS  ETC (TERMINAL / MAINLINE MATERIAL  / SURPLUS MATERIAL) - ANYWHERE IN INDIA</t>
  </si>
  <si>
    <t>TOTAL: SECTION-A [MECHANICAL (FIRE FIGHTING WORKS)]</t>
  </si>
  <si>
    <t>DN - 12 INCH, IS: 3589, 7.1Thk.-Heavy</t>
  </si>
  <si>
    <r>
      <rPr>
        <b/>
        <sz val="10"/>
        <rFont val="Arial"/>
        <family val="2"/>
      </rPr>
      <t>SUPPLY &amp; ERECTION OF DOUBLE HEADED STAND POST HYDRANT SYSTEM :</t>
    </r>
    <r>
      <rPr>
        <sz val="10"/>
        <rFont val="Arial"/>
        <family val="2"/>
      </rPr>
      <t xml:space="preserve">
Supply &amp; Erection of  600 LPM Per Outlet 100 NB MS stand post with twin bronze hydrant valve (conforming to IS : 5290 : 1993 - type -A) with matching flanges (Conforming to IS : 6392 Table-17 / ANSI B 16.5),  with control fitted with 63 mm dia instantaneous female coupling on the outlet complete with orifice flange as required for network pressure ranging from 9 to 10.5 Kg/cm2, blank cap and chain. bolts, nuts and gaskets, etc., complete as per data sheet &amp; technical specification . (1 set consists of 2 nos of single valves with stand post &amp; matching flange 4" size, gaskets, nut &amp; bolt all complete). The assembly shall be suitable for direct erection over companion flange on branch outlet from main header. Handling including lifting and transportation from Owner's/ Contractor's own storage yard to work site and installation by bolting, threading or welding,including insertion/ erection of matching companion flanges,  gaskets, fasteners, nuts &amp; bolts, etc supply of all consumables, manpower, equipment, etc. for completion of all works as per scope of work and as per drawings, specifications and instructions of Engineer-in-charge including servicing/ cleaning wherever requried.
</t>
    </r>
  </si>
  <si>
    <t>DN - 4 INCH, IS: 1239,6.35Thk.- Heavy</t>
  </si>
  <si>
    <t>A002200</t>
  </si>
  <si>
    <t>A002201</t>
  </si>
  <si>
    <t>A002202</t>
  </si>
  <si>
    <t>A002203</t>
  </si>
  <si>
    <t>A002300</t>
  </si>
  <si>
    <t>A002310</t>
  </si>
  <si>
    <t>A002320</t>
  </si>
  <si>
    <t>A002330</t>
  </si>
  <si>
    <t>A002340</t>
  </si>
  <si>
    <t>A006030</t>
  </si>
  <si>
    <t>(2)</t>
  </si>
  <si>
    <t>(3)</t>
  </si>
  <si>
    <t>SUPPLY &amp; INSTALLATION OF ECCENTRIC  REDUCER</t>
  </si>
  <si>
    <t>DN - 8 INCH, IS: 3589,   6.35Thk.-Heavy</t>
  </si>
  <si>
    <t>A001002</t>
  </si>
  <si>
    <t>UNIT RATE</t>
  </si>
  <si>
    <t>TOTAL AMOUNT</t>
  </si>
  <si>
    <t>SCHEDULE OF RATES (SOR): SECTION-B [CIVIL &amp; STRUCTURE]</t>
  </si>
  <si>
    <t>ESTIMATED UNIT RATE INCLUSIVE OF ALL TAXES, DUTIES, LEVIES, FREIGHT, INSURANCE, INCLUDING INSURANCE OF FREE ISSUE MATERIALS, TAXES ON BUILDING AND OTHER CONSTRUCTION WORKERS,  ETC.  BUT EXCLUDING GST AS DEFINED IN BID DOCUMENT</t>
  </si>
  <si>
    <t>ESTIMATED TOTAL AMOUNT INCLUSIVE OF ALL TAXES, DUTIES, LEVIES, FREIGHT, INSURANCE, INCLUDING INSURANCE OF FREE ISSUE MATERIALS, TAXES ON BUILDING AND OTHER CONSTRUCTION WORKERS,  ETC.  BUT EXCLUDING GST AS DEFINED IN BID DOCUMENT</t>
  </si>
  <si>
    <t>(5)</t>
  </si>
  <si>
    <t>(6)</t>
  </si>
  <si>
    <t>FIRE FIGHTING NETWORK PIPING (CIVIL &amp; STRUCTURE WORKS)</t>
  </si>
  <si>
    <t>B001000</t>
  </si>
  <si>
    <r>
      <t>EARTHWORK IN EXCAVATION / SITE GRADING &amp; BACKFILLING :</t>
    </r>
    <r>
      <rPr>
        <sz val="10"/>
        <rFont val="Arial"/>
        <family val="2"/>
      </rPr>
      <t xml:space="preserve">                       </t>
    </r>
  </si>
  <si>
    <t xml:space="preserve">Earth work in excavation in all kinds of soil except rock in  any plan dimension up to 1.5 M depth including earth filling to leveldisposal of excavated earth up to any lead in all conditions, and disposal of surplus and unserviceable earth. Soil to be leveled and neatly dressed complete in all respect as per scope of work, detailed construction drawings, as per technical specifications and directions of the Engineer-in-charge.                                                                              </t>
  </si>
  <si>
    <r>
      <t>M</t>
    </r>
    <r>
      <rPr>
        <vertAlign val="superscript"/>
        <sz val="10"/>
        <rFont val="Arial"/>
        <family val="2"/>
      </rPr>
      <t>3</t>
    </r>
  </si>
  <si>
    <t>(The Contractor shall take into account in his rate, the provision for excess excavation for necessary working space, slope etc., required for excavation and other allied works and refilling the side slopes and working space)</t>
  </si>
  <si>
    <t>(Rate to include cost of all labour, tools, tackles, equipment, hire charges,  shoring, bailing and pumping out water etc. with all bye works and sundry works)</t>
  </si>
  <si>
    <t>B002000</t>
  </si>
  <si>
    <t>PLAIN CEMENT CONCRETE</t>
  </si>
  <si>
    <t xml:space="preserve">Supplying and laying plain cement concrete of grade M 10 with stone aggregate 40mm down grade (including shuttering if required) in all types of concrete works including levelling courses below foundations, mass concrete works, chambers, cable trench, under floors and any other locations, at all levels and locations as per drawings, specifications and directions of the Engineer-in-charge. </t>
  </si>
  <si>
    <t>(Rate to include cost of all labour, tools, tackles, equipment, hire charges, supply of all materials,shuttering in all conditions etc. with all bye works and sundry works.)</t>
  </si>
  <si>
    <t>B003000</t>
  </si>
  <si>
    <t>REINFORCED CEMENT CONCRETE IN SUB STRUCTURE WORKS</t>
  </si>
  <si>
    <t xml:space="preserve">Providing and laying reinforced cement concrete of grade M-25  with 20mm and down grade crushed stone aggregate  in all types of sub-structures like foundations, pedestals, pedestal bases, pipe supports, sleepers cable trench, RCC retaining wall foundation for boundary wall including construction joints, bitumen painting on surfaces in contact with soil,  shuttering, supplying and fixing MS inserts, finishes etc. at all depths and levels complete as per drawings , specifications and directions of the Engineer-in-charge.                                                                                                                                             </t>
  </si>
  <si>
    <t>1. Rate to include cost of all labour, tools, tackles, equipment, hire charges, supply of all materials such as minimum 43 grade cement including sulphate resistant cement for sub-structures, inserts, bolts, conduits, bitumen, excavation, PCC M-10C in mud mat, other minor construction materials, shuttering , staging, testing of concrete, curing etc. with all bye works and sundry works).</t>
  </si>
  <si>
    <t>B004000</t>
  </si>
  <si>
    <t>REINFORCEMENT STEEL :</t>
  </si>
  <si>
    <t>Supplying and Fabricating and Fixing in position HYSD Steel Reinforcements/ TMT Grade Fe-415 conforming to  IS1786-1985 at all levels and positions including the Cost of transport, Straightening, Cutting, Bending, Cranking, Binding, Welding, Provision of necessary Chairs and Spacers, Preparation of bar bending schedule Drawings, getting the same approved etc., as per Drawings and Specifications and including Cost of binding wire, Labour etc., all complete  in all respects as per scope of work, detailed construction drawings, technical specifications and direction of Engineer-in-charge. The chairs and spacer bars provided will not be Measured for payment.</t>
  </si>
  <si>
    <t>MT</t>
  </si>
  <si>
    <t xml:space="preserve">[ 1. Rate to include cost of all labour, tools, tackles, equipment, hire charges, supply of all materials such as steel Reinforcement, binding wire and other minor construction materials, testing etc.  all bye works and sundry works. </t>
  </si>
  <si>
    <t>2. Chairs, laps, spacers, wastage etc. shall be to contractor's account.]</t>
  </si>
  <si>
    <t>2. Only net brick masonry volume as per drawing are measurable for payment purpose.]</t>
  </si>
  <si>
    <t>STRUCTURAL WORKS</t>
  </si>
  <si>
    <t>B005000</t>
  </si>
  <si>
    <t>STEEL STRUCTURE FABRICATION &amp; ERECTION :</t>
  </si>
  <si>
    <t>Supply ,fabrication and erection of all types of pipes supports like clamps saddle,guide stopers,cradles,turn buckles,anchors,T-post,stockade/trestle ,approach ladders ,Valve operting platform,crossover,cable tray supports, MS grating,etc. including surface prepartion for painting, Painting of structures as per painting specification(Bolts,nuts,washer,U-clamps etc. shall be supplied by the contractor within the rates quoted.These items will not be measured and paid seperately).The work is to be completed in all respect as per drawings and techanical specification and direction of the Engineer-in-Charge</t>
  </si>
  <si>
    <t>Notes:</t>
  </si>
  <si>
    <t>The quantities indicated are estimated values and hence are approximate. Final payment will be made based on actual quantities to be certified by the Purchaser.</t>
  </si>
  <si>
    <t>The cost of MS bolts (permanent and service), washers,MS tower bolts, MS Wheel and plate at bottom for rolling , electrodes, putty, gases, cost of straightening the raw materials, cutting of flats from plates and providing splices, paints, tools, plants, electric power,water.other consumables, as required for the work shall be deemed to be included in the quoted rates.</t>
  </si>
  <si>
    <t>All handling and transport charges of raw materials and fabricated structures including double handling, as required, for completion of work in accordance with time schedule, are deemed be included in the quoted rates</t>
  </si>
  <si>
    <t>TOTAL: SECTION-B [CIVIL &amp; STRUCTURE (FIRE FIGHTING WORKS)]</t>
  </si>
  <si>
    <t>Civil &amp; Structural Works</t>
  </si>
  <si>
    <t>B</t>
  </si>
  <si>
    <t>Mechanical Piping &amp; Terminal Works</t>
  </si>
  <si>
    <t>A</t>
  </si>
  <si>
    <t>Remarks</t>
  </si>
  <si>
    <t>In Words</t>
  </si>
  <si>
    <t>In Figures</t>
  </si>
  <si>
    <t>Description of work</t>
  </si>
  <si>
    <t>Section</t>
  </si>
  <si>
    <t>Sl.</t>
  </si>
  <si>
    <t>E-TENDER NO. 8000017407</t>
  </si>
  <si>
    <t>Not to be Quoted</t>
  </si>
  <si>
    <t>SUMMARY OF SCHEDULE OF RATES
  LAYING TENDER FOR 
CONSTRUCTION &amp; LAYING OF FIRE WATER NETWORK INSIDE THE GAIL TERMINAL AT SUVELI</t>
  </si>
  <si>
    <t>Bidder's Name:</t>
  </si>
  <si>
    <t>...........................................</t>
  </si>
  <si>
    <t>Part</t>
  </si>
  <si>
    <t>Description</t>
  </si>
  <si>
    <t xml:space="preserve">Total Estimated Cost (inclusive of all applicable taxes &amp; duties &amp; other levies [if any] payable by the Contractor under the Contract, or for any other cause except final GST) in Rupees </t>
  </si>
  <si>
    <t>Quoted Variation</t>
  </si>
  <si>
    <t>"INCREASE" OR "DECREASE"
 (Refer note no 1 below)</t>
  </si>
  <si>
    <t>Percentage In Figures
(upto two decimal places)</t>
  </si>
  <si>
    <t>Percentage In Words
(upto two decimal places)</t>
  </si>
  <si>
    <t>(4 a)</t>
  </si>
  <si>
    <t>(4 b)</t>
  </si>
  <si>
    <t>(4 c)</t>
  </si>
  <si>
    <t>Refer Detailed SOR sheet attached herewith</t>
  </si>
  <si>
    <t xml:space="preserve"> </t>
  </si>
  <si>
    <t>Notes: Bidder's total price to be arrived by applying quoted %age increase/ decrease on total estimated cost given at col. No. 3 above.</t>
  </si>
  <si>
    <t>Applicable GST (CGST&amp;SGST/UTGST or IGST) rate on Total price  (in %)</t>
  </si>
  <si>
    <t>Service Accounting Codes (SAC)  as per GST act [To be filled by bidder]</t>
  </si>
  <si>
    <t>Under Column '4a', the bidder has to indicate clearly either "INCREASE" or "DECREASE" as applicable. In case the column is left blank, it will be consdered as "DECREASE" in terms of  percentage.</t>
  </si>
  <si>
    <t xml:space="preserve">In case of discrepency between percentage in figures &amp; words, percentage  in words will prevail. </t>
  </si>
  <si>
    <t>Seal &amp; Siganture of Bidder</t>
  </si>
  <si>
    <t>Name of Authorized signatory</t>
  </si>
  <si>
    <t>Total Amount (inclusive of all applicable taxes &amp; duties excluding GST)
[1+2]</t>
  </si>
  <si>
    <t>Not to be quoted</t>
  </si>
  <si>
    <t xml:space="preserve">
SCHEDULE OF RATES</t>
  </si>
  <si>
    <r>
      <rPr>
        <b/>
        <sz val="10"/>
        <rFont val="Arial"/>
        <family val="2"/>
      </rPr>
      <t>SUPPLY &amp; ERECTION OF FRP FIRE HOSE CABINET WITH FIRE HOSE</t>
    </r>
    <r>
      <rPr>
        <sz val="10"/>
        <rFont val="Arial"/>
        <family val="2"/>
      </rPr>
      <t xml:space="preserve">
Supply, fixing, testing &amp; commissioning One set of FRP standard fire hose cabinet (750 mm x 600 mm x 300 mm deep) made of 16 SWG powder coated M.S. sheet having single or double opening glazed (4.0 mm thick glass) shutter including necessary locking arrangement by allen key, stove enamelled Fire red finish (as per IS : 5, shade no. 536) with " Fire Hose" marked on front, suitable for housing 2 nos. 15m long 63 mm dia Hose pipe, 1 No. branch pipe &amp; nozzle spanner (For External Hydrant).
It shall include Supply of 63 mm dia 15 m long Non percolating Synthetic Fire hoses  including gunmetal male and female instanteneous type coupling , machine wound with GI wire complete in all respects. Hose to IS:636 type B, and coupling to IS:903:1984 with ISI certification.Handling including lifting and transportation from Owner's/ Contractor's own storage yard to work site and installation of   fire hose  supply of all consumables, manpower, equipment, etc. for completion of all works as per scope of work and as per drawings, specifications and instructions of Engineer-in-charge including servicing/ cleaning wherever requried.
(One set consists of 2 nos each of 15m length) </t>
    </r>
  </si>
  <si>
    <t>SCHEDULE OF RATES (SOR): SECTION-A [MECHANICAL (PIPING &amp; TERMINAL WORKS)]</t>
  </si>
</sst>
</file>

<file path=xl/styles.xml><?xml version="1.0" encoding="utf-8"?>
<styleSheet xmlns="http://schemas.openxmlformats.org/spreadsheetml/2006/main">
  <numFmts count="8">
    <numFmt numFmtId="42" formatCode="_(&quot;$&quot;* #,##0_);_(&quot;$&quot;* \(#,##0\);_(&quot;$&quot;* &quot;-&quot;_);_(@_)"/>
    <numFmt numFmtId="43" formatCode="_(* #,##0.00_);_(* \(#,##0.00\);_(* &quot;-&quot;??_);_(@_)"/>
    <numFmt numFmtId="164" formatCode="_-* #,##0_-;\-* #,##0_-;_-* &quot;-&quot;_-;_-@_-"/>
    <numFmt numFmtId="165" formatCode="&quot;$&quot;\ \ \ \ \ #,##0_);\(&quot;$&quot;\ \ \ \ #,##0\)"/>
    <numFmt numFmtId="166" formatCode="\ \ \ &quot;$&quot;\ \ \ \ \ \ \ #,##0_);\(&quot;$&quot;#,##0\)"/>
    <numFmt numFmtId="167" formatCode="_-&quot;L.&quot;\ * #,##0_-;\-&quot;L.&quot;\ * #,##0_-;_-&quot;L.&quot;\ * &quot;-&quot;_-;_-@_-"/>
    <numFmt numFmtId="168" formatCode="&quot;L.&quot;\ #,##0;[Red]\-&quot;L.&quot;\ #,##0"/>
    <numFmt numFmtId="169" formatCode="0.0"/>
  </numFmts>
  <fonts count="48">
    <font>
      <sz val="11"/>
      <color theme="1"/>
      <name val="Calibri"/>
      <family val="2"/>
      <scheme val="minor"/>
    </font>
    <font>
      <b/>
      <sz val="10"/>
      <name val="Tahoma"/>
      <family val="2"/>
    </font>
    <font>
      <sz val="10"/>
      <name val="Arial"/>
      <family val="2"/>
    </font>
    <font>
      <sz val="10"/>
      <name val="Tahoma"/>
      <family val="2"/>
    </font>
    <font>
      <b/>
      <sz val="12"/>
      <name val="Tahoma"/>
      <family val="2"/>
    </font>
    <font>
      <sz val="11"/>
      <name val="Arial"/>
      <family val="2"/>
    </font>
    <font>
      <b/>
      <sz val="12"/>
      <name val="Arial"/>
      <family val="2"/>
    </font>
    <font>
      <b/>
      <sz val="10"/>
      <name val="Arial"/>
      <family val="2"/>
    </font>
    <font>
      <sz val="11"/>
      <color theme="1"/>
      <name val="Calibri"/>
      <family val="2"/>
      <scheme val="minor"/>
    </font>
    <font>
      <sz val="10"/>
      <name val="Arial"/>
      <family val="2"/>
    </font>
    <font>
      <sz val="8"/>
      <name val="Arial"/>
      <family val="2"/>
    </font>
    <font>
      <sz val="10"/>
      <color indexed="8"/>
      <name val="Times New Roman"/>
      <family val="1"/>
    </font>
    <font>
      <sz val="8"/>
      <name val="Times New Roman"/>
      <family val="1"/>
    </font>
    <font>
      <sz val="12"/>
      <name val="Tms Rmn"/>
    </font>
    <font>
      <sz val="8.5"/>
      <name val="MS Sans Serif"/>
      <family val="2"/>
    </font>
    <font>
      <sz val="9"/>
      <name val="Arial"/>
      <family val="2"/>
    </font>
    <font>
      <sz val="10"/>
      <name val="MS Serif"/>
      <family val="1"/>
    </font>
    <font>
      <b/>
      <sz val="10"/>
      <name val="Times New Roman"/>
      <family val="1"/>
    </font>
    <font>
      <sz val="10"/>
      <color indexed="16"/>
      <name val="MS Serif"/>
      <family val="1"/>
    </font>
    <font>
      <b/>
      <sz val="12"/>
      <color indexed="9"/>
      <name val="Tms Rmn"/>
    </font>
    <font>
      <b/>
      <sz val="8"/>
      <name val="MS Sans Serif"/>
      <family val="2"/>
    </font>
    <font>
      <sz val="10"/>
      <name val="MS Sans Serif"/>
      <family val="2"/>
    </font>
    <font>
      <sz val="10"/>
      <name val="Times New Roman"/>
      <family val="1"/>
    </font>
    <font>
      <sz val="8"/>
      <name val="Wingdings"/>
      <charset val="2"/>
    </font>
    <font>
      <sz val="8"/>
      <name val="Helv"/>
    </font>
    <font>
      <sz val="8"/>
      <name val="MS Sans Serif"/>
      <family val="2"/>
    </font>
    <font>
      <b/>
      <sz val="8"/>
      <color indexed="8"/>
      <name val="Helv"/>
    </font>
    <font>
      <sz val="10"/>
      <color rgb="FF000000"/>
      <name val="Times New Roman"/>
      <family val="1"/>
    </font>
    <font>
      <sz val="11"/>
      <name val="Tahoma"/>
      <family val="2"/>
    </font>
    <font>
      <b/>
      <sz val="11"/>
      <name val="Arial"/>
      <family val="2"/>
    </font>
    <font>
      <sz val="10.5"/>
      <name val="Tahoma"/>
      <family val="2"/>
    </font>
    <font>
      <b/>
      <sz val="9"/>
      <name val="Arial"/>
      <family val="2"/>
    </font>
    <font>
      <sz val="11"/>
      <name val="Tahoma"/>
      <family val="2"/>
    </font>
    <font>
      <sz val="10"/>
      <name val="Arial"/>
      <family val="2"/>
    </font>
    <font>
      <sz val="11"/>
      <name val="Tahoma"/>
      <family val="2"/>
    </font>
    <font>
      <b/>
      <sz val="14"/>
      <name val="Arial"/>
      <family val="2"/>
    </font>
    <font>
      <sz val="10"/>
      <name val="Arial"/>
      <family val="2"/>
    </font>
    <font>
      <vertAlign val="superscript"/>
      <sz val="10"/>
      <name val="Arial"/>
      <family val="2"/>
    </font>
    <font>
      <b/>
      <sz val="13"/>
      <name val="Arial"/>
      <family val="2"/>
    </font>
    <font>
      <b/>
      <sz val="11"/>
      <name val="Tahoma"/>
      <family val="2"/>
    </font>
    <font>
      <sz val="12"/>
      <name val="Arial"/>
      <family val="2"/>
    </font>
    <font>
      <b/>
      <sz val="8"/>
      <name val="Arial"/>
      <family val="2"/>
    </font>
    <font>
      <b/>
      <sz val="16"/>
      <name val="Tahoma"/>
      <family val="2"/>
    </font>
    <font>
      <b/>
      <sz val="8"/>
      <name val="Tahoma"/>
      <family val="2"/>
    </font>
    <font>
      <sz val="11"/>
      <color theme="1"/>
      <name val="Arial"/>
      <family val="2"/>
    </font>
    <font>
      <b/>
      <sz val="11"/>
      <color theme="1"/>
      <name val="Calibri"/>
      <family val="2"/>
      <scheme val="minor"/>
    </font>
    <font>
      <b/>
      <sz val="14"/>
      <color theme="1"/>
      <name val="Calibri"/>
      <family val="2"/>
      <scheme val="minor"/>
    </font>
    <font>
      <sz val="8"/>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darkVertical"/>
    </fill>
    <fill>
      <patternFill patternType="solid">
        <fgColor theme="0"/>
        <bgColor indexed="64"/>
      </patternFill>
    </fill>
    <fill>
      <patternFill patternType="solid">
        <fgColor rgb="FFFFFF00"/>
        <bgColor indexed="64"/>
      </patternFill>
    </fill>
    <fill>
      <patternFill patternType="solid">
        <fgColor theme="6"/>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8"/>
      </bottom>
      <diagonal/>
    </border>
    <border>
      <left/>
      <right/>
      <top style="medium">
        <color indexed="64"/>
      </top>
      <bottom style="medium">
        <color indexed="64"/>
      </bottom>
      <diagonal/>
    </border>
    <border>
      <left/>
      <right/>
      <top/>
      <bottom style="medium">
        <color indexed="64"/>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6">
    <xf numFmtId="0" fontId="0" fillId="0" borderId="0"/>
    <xf numFmtId="0" fontId="2" fillId="0" borderId="0"/>
    <xf numFmtId="0" fontId="2" fillId="0" borderId="0"/>
    <xf numFmtId="0" fontId="9" fillId="0" borderId="0"/>
    <xf numFmtId="0" fontId="11" fillId="0" borderId="0" applyProtection="0">
      <protection locked="0"/>
    </xf>
    <xf numFmtId="0" fontId="12" fillId="0" borderId="0">
      <alignment horizontal="center" wrapText="1"/>
      <protection locked="0"/>
    </xf>
    <xf numFmtId="0" fontId="13" fillId="0" borderId="0" applyNumberFormat="0" applyFill="0" applyBorder="0" applyAlignment="0" applyProtection="0"/>
    <xf numFmtId="0" fontId="14" fillId="0" borderId="0" applyFill="0" applyBorder="0" applyAlignment="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165" fontId="15" fillId="0" borderId="0"/>
    <xf numFmtId="0" fontId="16" fillId="0" borderId="0" applyNumberFormat="0" applyAlignment="0">
      <alignment horizontal="left"/>
    </xf>
    <xf numFmtId="42" fontId="17" fillId="0" borderId="4" applyBorder="0"/>
    <xf numFmtId="0" fontId="11" fillId="0" borderId="0">
      <protection locked="0"/>
    </xf>
    <xf numFmtId="0" fontId="14" fillId="0" borderId="0" applyFont="0" applyFill="0" applyBorder="0" applyAlignment="0" applyProtection="0"/>
    <xf numFmtId="0" fontId="14" fillId="0" borderId="0" applyFont="0" applyFill="0" applyBorder="0" applyAlignment="0" applyProtection="0"/>
    <xf numFmtId="0" fontId="18" fillId="0" borderId="0" applyNumberFormat="0" applyAlignment="0">
      <alignment horizontal="left"/>
    </xf>
    <xf numFmtId="38" fontId="10" fillId="2" borderId="0" applyNumberFormat="0" applyBorder="0" applyAlignment="0" applyProtection="0"/>
    <xf numFmtId="0" fontId="19" fillId="3" borderId="0"/>
    <xf numFmtId="0" fontId="6" fillId="0" borderId="5" applyNumberFormat="0" applyAlignment="0" applyProtection="0">
      <alignment horizontal="left" vertical="center"/>
    </xf>
    <xf numFmtId="0" fontId="6" fillId="0" borderId="3">
      <alignment horizontal="left" vertical="center"/>
    </xf>
    <xf numFmtId="0" fontId="20" fillId="0" borderId="6">
      <alignment horizontal="center"/>
    </xf>
    <xf numFmtId="0" fontId="20" fillId="0" borderId="0">
      <alignment horizontal="center"/>
    </xf>
    <xf numFmtId="10" fontId="10" fillId="4" borderId="2" applyNumberFormat="0" applyBorder="0" applyAlignment="0" applyProtection="0"/>
    <xf numFmtId="164" fontId="2" fillId="0" borderId="0" applyFont="0" applyFill="0" applyBorder="0" applyAlignment="0" applyProtection="0"/>
    <xf numFmtId="40" fontId="21" fillId="0" borderId="0" applyFont="0" applyFill="0" applyBorder="0" applyAlignment="0" applyProtection="0"/>
    <xf numFmtId="166" fontId="15" fillId="0" borderId="0"/>
    <xf numFmtId="0" fontId="2" fillId="0" borderId="0"/>
    <xf numFmtId="0" fontId="2" fillId="0" borderId="0"/>
    <xf numFmtId="0" fontId="2" fillId="0" borderId="0"/>
    <xf numFmtId="0" fontId="27" fillId="0" borderId="0"/>
    <xf numFmtId="0" fontId="8" fillId="0" borderId="0"/>
    <xf numFmtId="0" fontId="8" fillId="0" borderId="0"/>
    <xf numFmtId="0" fontId="8" fillId="0" borderId="0"/>
    <xf numFmtId="0" fontId="27" fillId="0" borderId="0"/>
    <xf numFmtId="0" fontId="27" fillId="0" borderId="0"/>
    <xf numFmtId="0" fontId="21" fillId="0" borderId="0"/>
    <xf numFmtId="14" fontId="12" fillId="0" borderId="0">
      <alignment horizontal="center" wrapText="1"/>
      <protection locked="0"/>
    </xf>
    <xf numFmtId="10" fontId="2" fillId="0" borderId="0" applyFont="0" applyFill="0" applyBorder="0" applyAlignment="0" applyProtection="0"/>
    <xf numFmtId="0" fontId="22" fillId="0" borderId="0" applyNumberFormat="0" applyFill="0" applyBorder="0" applyAlignment="0" applyProtection="0">
      <alignment horizontal="left"/>
    </xf>
    <xf numFmtId="0" fontId="17" fillId="0" borderId="6" applyBorder="0">
      <alignment horizontal="center"/>
    </xf>
    <xf numFmtId="0" fontId="23" fillId="5" borderId="0" applyNumberFormat="0" applyFont="0" applyBorder="0" applyAlignment="0">
      <alignment horizontal="center"/>
    </xf>
    <xf numFmtId="14" fontId="24" fillId="0" borderId="0" applyNumberFormat="0" applyFill="0" applyBorder="0" applyAlignment="0" applyProtection="0">
      <alignment horizontal="left"/>
    </xf>
    <xf numFmtId="0" fontId="23" fillId="1" borderId="3" applyNumberFormat="0" applyFont="0" applyAlignment="0">
      <alignment horizontal="center"/>
    </xf>
    <xf numFmtId="0" fontId="25" fillId="0" borderId="0" applyNumberFormat="0" applyFill="0" applyBorder="0" applyAlignment="0">
      <alignment horizontal="center"/>
    </xf>
    <xf numFmtId="0" fontId="2" fillId="0" borderId="0"/>
    <xf numFmtId="40" fontId="26" fillId="0" borderId="0" applyBorder="0">
      <alignment horizontal="right"/>
    </xf>
    <xf numFmtId="167" fontId="2" fillId="0" borderId="0" applyFont="0" applyFill="0" applyBorder="0" applyAlignment="0" applyProtection="0"/>
    <xf numFmtId="168" fontId="21" fillId="0" borderId="0" applyFont="0" applyFill="0" applyBorder="0" applyAlignment="0" applyProtection="0"/>
    <xf numFmtId="0" fontId="2" fillId="0" borderId="0"/>
    <xf numFmtId="0" fontId="28" fillId="0" borderId="0"/>
    <xf numFmtId="0" fontId="2" fillId="0" borderId="0"/>
    <xf numFmtId="0" fontId="2" fillId="0" borderId="0"/>
    <xf numFmtId="0" fontId="28" fillId="0" borderId="0"/>
    <xf numFmtId="9" fontId="28" fillId="0" borderId="0" applyFont="0" applyFill="0" applyBorder="0" applyAlignment="0" applyProtection="0"/>
    <xf numFmtId="0" fontId="2" fillId="0" borderId="0"/>
    <xf numFmtId="0" fontId="28" fillId="0" borderId="0"/>
    <xf numFmtId="9" fontId="28" fillId="0" borderId="0" applyFont="0" applyFill="0" applyBorder="0" applyAlignment="0" applyProtection="0"/>
    <xf numFmtId="0" fontId="32" fillId="0" borderId="0"/>
    <xf numFmtId="0" fontId="21" fillId="0" borderId="0"/>
    <xf numFmtId="0" fontId="2" fillId="0" borderId="0"/>
    <xf numFmtId="0" fontId="28" fillId="0" borderId="0"/>
    <xf numFmtId="0" fontId="33" fillId="0" borderId="0"/>
    <xf numFmtId="0" fontId="34" fillId="0" borderId="0"/>
    <xf numFmtId="0" fontId="36" fillId="0" borderId="0"/>
    <xf numFmtId="0" fontId="8" fillId="0" borderId="0"/>
    <xf numFmtId="0" fontId="8" fillId="0" borderId="0"/>
    <xf numFmtId="43" fontId="8" fillId="0" borderId="0" applyFont="0" applyFill="0" applyBorder="0" applyAlignment="0" applyProtection="0"/>
    <xf numFmtId="0" fontId="2" fillId="0" borderId="0"/>
    <xf numFmtId="0" fontId="2" fillId="0" borderId="0"/>
    <xf numFmtId="0" fontId="8" fillId="0" borderId="0"/>
  </cellStyleXfs>
  <cellXfs count="168">
    <xf numFmtId="0" fontId="0" fillId="0" borderId="0" xfId="0"/>
    <xf numFmtId="0" fontId="31" fillId="0" borderId="2" xfId="2" applyFont="1" applyFill="1" applyBorder="1" applyAlignment="1" applyProtection="1">
      <alignment horizontal="center" wrapText="1"/>
    </xf>
    <xf numFmtId="0" fontId="30" fillId="6" borderId="0" xfId="55" applyFont="1" applyFill="1" applyBorder="1" applyAlignment="1" applyProtection="1">
      <alignment horizontal="center" vertical="center" wrapText="1"/>
    </xf>
    <xf numFmtId="0" fontId="5" fillId="6" borderId="0" xfId="55" applyFont="1" applyFill="1"/>
    <xf numFmtId="0" fontId="29" fillId="6" borderId="0" xfId="55" applyFont="1" applyFill="1" applyAlignment="1" applyProtection="1">
      <alignment vertical="top"/>
      <protection locked="0"/>
    </xf>
    <xf numFmtId="43" fontId="31" fillId="6" borderId="2" xfId="72" applyFont="1" applyFill="1" applyBorder="1" applyAlignment="1" applyProtection="1">
      <alignment horizontal="center" wrapText="1"/>
    </xf>
    <xf numFmtId="0" fontId="29" fillId="6" borderId="0" xfId="55" applyFont="1" applyFill="1" applyAlignment="1" applyProtection="1">
      <alignment vertical="top"/>
    </xf>
    <xf numFmtId="0" fontId="7" fillId="6" borderId="0" xfId="55" applyFont="1" applyFill="1" applyAlignment="1" applyProtection="1">
      <alignment horizontal="center" vertical="center" wrapText="1"/>
    </xf>
    <xf numFmtId="0" fontId="2" fillId="6" borderId="0" xfId="55" applyFont="1" applyFill="1" applyAlignment="1" applyProtection="1">
      <alignment horizontal="center" vertical="center" wrapText="1"/>
    </xf>
    <xf numFmtId="0" fontId="2" fillId="6" borderId="0" xfId="57" applyFont="1" applyFill="1" applyAlignment="1" applyProtection="1">
      <alignment horizontal="center" vertical="center" wrapText="1"/>
    </xf>
    <xf numFmtId="0" fontId="2" fillId="6" borderId="0" xfId="55" applyFont="1" applyFill="1" applyBorder="1" applyAlignment="1" applyProtection="1">
      <alignment horizontal="center" vertical="center" wrapText="1"/>
    </xf>
    <xf numFmtId="4" fontId="2" fillId="6" borderId="0" xfId="55" applyNumberFormat="1" applyFont="1" applyFill="1" applyBorder="1" applyAlignment="1" applyProtection="1">
      <alignment horizontal="center" vertical="center" wrapText="1"/>
    </xf>
    <xf numFmtId="0" fontId="7" fillId="6" borderId="0" xfId="57" applyFont="1" applyFill="1" applyAlignment="1" applyProtection="1">
      <alignment horizontal="center" vertical="center" wrapText="1"/>
    </xf>
    <xf numFmtId="0" fontId="3" fillId="6" borderId="0" xfId="57" applyFont="1" applyFill="1" applyAlignment="1" applyProtection="1">
      <alignment horizontal="center" vertical="top"/>
    </xf>
    <xf numFmtId="0" fontId="3" fillId="6" borderId="0" xfId="57" applyFont="1" applyFill="1" applyAlignment="1" applyProtection="1">
      <alignment horizontal="justify" vertical="top"/>
    </xf>
    <xf numFmtId="0" fontId="3" fillId="6" borderId="0" xfId="57" applyFont="1" applyFill="1" applyAlignment="1">
      <alignment horizontal="center" vertical="top"/>
    </xf>
    <xf numFmtId="0" fontId="3" fillId="6" borderId="0" xfId="57" applyFont="1" applyFill="1" applyAlignment="1" applyProtection="1">
      <alignment vertical="top"/>
    </xf>
    <xf numFmtId="43" fontId="3" fillId="6" borderId="0" xfId="72" applyFont="1" applyFill="1" applyAlignment="1" applyProtection="1">
      <alignment vertical="top"/>
    </xf>
    <xf numFmtId="0" fontId="7" fillId="0" borderId="2" xfId="2" quotePrefix="1" applyFont="1" applyFill="1" applyBorder="1" applyAlignment="1" applyProtection="1">
      <alignment horizontal="center" vertical="center" wrapText="1"/>
    </xf>
    <xf numFmtId="0" fontId="7" fillId="0" borderId="2" xfId="2" quotePrefix="1" applyFont="1" applyFill="1" applyBorder="1" applyAlignment="1">
      <alignment horizontal="center" vertical="center" wrapText="1"/>
    </xf>
    <xf numFmtId="43" fontId="7" fillId="0" borderId="2" xfId="72" quotePrefix="1" applyFont="1" applyFill="1" applyBorder="1" applyAlignment="1" applyProtection="1">
      <alignment horizontal="center" vertical="center" wrapText="1"/>
    </xf>
    <xf numFmtId="0" fontId="7" fillId="0" borderId="2" xfId="57" applyFont="1" applyFill="1" applyBorder="1" applyAlignment="1" applyProtection="1">
      <alignment horizontal="center" vertical="center" wrapText="1"/>
    </xf>
    <xf numFmtId="0" fontId="7" fillId="0" borderId="2" xfId="57" applyFont="1" applyFill="1" applyBorder="1" applyAlignment="1" applyProtection="1">
      <alignment horizontal="left" vertical="center" wrapText="1"/>
    </xf>
    <xf numFmtId="0" fontId="2" fillId="0" borderId="2" xfId="57" applyFont="1" applyFill="1" applyBorder="1" applyAlignment="1" applyProtection="1">
      <alignment horizontal="center" vertical="center" wrapText="1"/>
    </xf>
    <xf numFmtId="0" fontId="2" fillId="0" borderId="2" xfId="57" applyFill="1" applyBorder="1" applyAlignment="1">
      <alignment horizontal="center" vertical="center" wrapText="1"/>
    </xf>
    <xf numFmtId="43" fontId="2" fillId="0" borderId="2" xfId="72" applyFont="1" applyFill="1" applyBorder="1" applyAlignment="1" applyProtection="1">
      <alignment horizontal="center" vertical="center" wrapText="1"/>
    </xf>
    <xf numFmtId="0" fontId="2" fillId="0" borderId="2" xfId="55" applyFont="1" applyFill="1" applyBorder="1" applyAlignment="1" applyProtection="1">
      <alignment horizontal="left" vertical="center" wrapText="1"/>
    </xf>
    <xf numFmtId="0" fontId="2" fillId="0" borderId="2" xfId="57" applyFont="1" applyFill="1" applyBorder="1" applyAlignment="1" applyProtection="1">
      <alignment horizontal="left" vertical="center" wrapText="1"/>
    </xf>
    <xf numFmtId="1" fontId="2" fillId="0" borderId="2" xfId="55" applyNumberFormat="1" applyFont="1" applyFill="1" applyBorder="1" applyAlignment="1" applyProtection="1">
      <alignment horizontal="center" vertical="center" wrapText="1"/>
    </xf>
    <xf numFmtId="0" fontId="7" fillId="0" borderId="2" xfId="2" applyFont="1" applyFill="1" applyBorder="1" applyAlignment="1" applyProtection="1">
      <alignment horizontal="justify" vertical="center"/>
    </xf>
    <xf numFmtId="0" fontId="3" fillId="0" borderId="2" xfId="65"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5" applyFont="1" applyFill="1" applyBorder="1" applyAlignment="1">
      <alignment horizontal="left" vertical="center" wrapText="1"/>
    </xf>
    <xf numFmtId="0" fontId="3" fillId="0" borderId="2" xfId="57"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55" applyFont="1" applyFill="1" applyBorder="1" applyAlignment="1">
      <alignment horizontal="left" vertical="center" wrapText="1"/>
    </xf>
    <xf numFmtId="0" fontId="3" fillId="0" borderId="2" xfId="55" applyFont="1" applyFill="1" applyBorder="1" applyAlignment="1">
      <alignment horizontal="center" vertical="center" wrapText="1"/>
    </xf>
    <xf numFmtId="0" fontId="3" fillId="0" borderId="0" xfId="57" applyFont="1" applyFill="1" applyAlignment="1" applyProtection="1">
      <alignment horizontal="center" vertical="top"/>
    </xf>
    <xf numFmtId="0" fontId="3" fillId="0" borderId="0" xfId="57" applyFont="1" applyFill="1" applyAlignment="1" applyProtection="1">
      <alignment horizontal="justify" vertical="top"/>
    </xf>
    <xf numFmtId="0" fontId="3" fillId="0" borderId="0" xfId="57" applyFont="1" applyFill="1" applyAlignment="1">
      <alignment horizontal="center" vertical="top"/>
    </xf>
    <xf numFmtId="43" fontId="3" fillId="0" borderId="0" xfId="72" applyFont="1" applyFill="1" applyAlignment="1" applyProtection="1">
      <alignment vertical="top"/>
    </xf>
    <xf numFmtId="0" fontId="7" fillId="0" borderId="2" xfId="57" applyFont="1" applyFill="1" applyBorder="1" applyAlignment="1" applyProtection="1">
      <alignment horizontal="center" vertical="center" wrapText="1"/>
    </xf>
    <xf numFmtId="0" fontId="7" fillId="0" borderId="2" xfId="57" applyFont="1" applyFill="1" applyBorder="1" applyAlignment="1" applyProtection="1">
      <alignment horizontal="center" vertical="center" wrapText="1"/>
    </xf>
    <xf numFmtId="0" fontId="2" fillId="0" borderId="2"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2" xfId="0" applyFont="1" applyFill="1" applyBorder="1" applyAlignment="1" applyProtection="1">
      <alignment horizontal="justify" vertical="center" wrapText="1"/>
    </xf>
    <xf numFmtId="0" fontId="2" fillId="0" borderId="2" xfId="0" applyFont="1" applyFill="1" applyBorder="1" applyAlignment="1">
      <alignment horizontal="justify" vertical="top" wrapText="1"/>
    </xf>
    <xf numFmtId="0" fontId="7" fillId="0" borderId="2" xfId="0" applyFont="1" applyFill="1" applyBorder="1" applyAlignment="1">
      <alignment horizontal="justify" vertical="center" wrapText="1"/>
    </xf>
    <xf numFmtId="0" fontId="2" fillId="0" borderId="2" xfId="56" applyFont="1" applyFill="1" applyBorder="1" applyAlignment="1" applyProtection="1">
      <alignment horizontal="justify" vertical="top" wrapText="1"/>
    </xf>
    <xf numFmtId="1" fontId="2" fillId="0" borderId="2" xfId="56" applyNumberFormat="1" applyFont="1" applyFill="1" applyBorder="1" applyAlignment="1" applyProtection="1">
      <alignment horizontal="justify" vertical="top" wrapText="1"/>
    </xf>
    <xf numFmtId="0" fontId="3" fillId="0" borderId="2" xfId="55" applyFont="1" applyFill="1" applyBorder="1" applyAlignment="1">
      <alignment horizontal="justify" vertical="top" wrapText="1"/>
    </xf>
    <xf numFmtId="0" fontId="31" fillId="0" borderId="2" xfId="2" applyFont="1" applyBorder="1" applyAlignment="1">
      <alignment horizontal="center" wrapText="1"/>
    </xf>
    <xf numFmtId="0" fontId="30" fillId="6" borderId="0" xfId="55" applyFont="1" applyFill="1" applyAlignment="1">
      <alignment horizontal="center" vertical="center" wrapText="1"/>
    </xf>
    <xf numFmtId="0" fontId="29" fillId="6" borderId="0" xfId="55" applyFont="1" applyFill="1" applyAlignment="1">
      <alignment vertical="top"/>
    </xf>
    <xf numFmtId="0" fontId="7" fillId="0" borderId="2" xfId="55" applyFont="1" applyBorder="1" applyAlignment="1">
      <alignment horizontal="center" vertical="center" wrapText="1"/>
    </xf>
    <xf numFmtId="0" fontId="7" fillId="0" borderId="2" xfId="1" applyFont="1" applyBorder="1" applyAlignment="1">
      <alignment horizontal="center" vertical="center" wrapText="1"/>
    </xf>
    <xf numFmtId="43" fontId="7" fillId="0" borderId="2" xfId="72" applyFont="1" applyFill="1" applyBorder="1" applyAlignment="1" applyProtection="1">
      <alignment horizontal="center" vertical="center" wrapText="1"/>
    </xf>
    <xf numFmtId="0" fontId="7" fillId="6" borderId="0" xfId="55" applyFont="1" applyFill="1" applyAlignment="1">
      <alignment horizontal="center" vertical="center" wrapText="1"/>
    </xf>
    <xf numFmtId="0" fontId="7" fillId="0" borderId="2" xfId="2" quotePrefix="1" applyFont="1" applyBorder="1" applyAlignment="1">
      <alignment horizontal="center" vertical="center" wrapText="1"/>
    </xf>
    <xf numFmtId="0" fontId="2" fillId="6" borderId="0" xfId="55" applyFont="1" applyFill="1" applyAlignment="1">
      <alignment horizontal="center" vertical="center" wrapText="1"/>
    </xf>
    <xf numFmtId="0" fontId="7" fillId="0" borderId="2" xfId="57" applyFont="1" applyBorder="1" applyAlignment="1">
      <alignment horizontal="center" vertical="center" wrapText="1"/>
    </xf>
    <xf numFmtId="0" fontId="7" fillId="0" borderId="2" xfId="57" applyFont="1" applyBorder="1" applyAlignment="1">
      <alignment horizontal="left" vertical="center" wrapText="1"/>
    </xf>
    <xf numFmtId="0" fontId="2" fillId="0" borderId="2" xfId="57" applyBorder="1" applyAlignment="1">
      <alignment horizontal="center" vertical="center" wrapText="1"/>
    </xf>
    <xf numFmtId="4" fontId="2" fillId="0" borderId="2" xfId="55" applyNumberFormat="1" applyFont="1" applyBorder="1" applyAlignment="1">
      <alignment horizontal="center" vertical="center" wrapText="1"/>
    </xf>
    <xf numFmtId="0" fontId="2" fillId="6" borderId="0" xfId="57" applyFill="1" applyAlignment="1">
      <alignment horizontal="center" vertical="center" wrapText="1"/>
    </xf>
    <xf numFmtId="0" fontId="7" fillId="0" borderId="2" xfId="0" applyFont="1" applyBorder="1" applyAlignment="1">
      <alignment horizontal="left" vertical="center" wrapText="1"/>
    </xf>
    <xf numFmtId="0" fontId="2" fillId="0" borderId="2" xfId="0" applyFont="1" applyBorder="1" applyAlignment="1">
      <alignment horizontal="justify" vertical="top" wrapText="1"/>
    </xf>
    <xf numFmtId="0" fontId="2" fillId="0" borderId="2" xfId="0" applyFont="1" applyBorder="1" applyAlignment="1">
      <alignment horizontal="center" vertical="center"/>
    </xf>
    <xf numFmtId="0" fontId="2" fillId="0" borderId="2" xfId="0" applyFont="1" applyBorder="1" applyAlignment="1">
      <alignment horizontal="justify" vertical="center" wrapText="1"/>
    </xf>
    <xf numFmtId="1" fontId="2" fillId="0" borderId="2" xfId="55" applyNumberFormat="1" applyFont="1" applyBorder="1" applyAlignment="1" applyProtection="1">
      <alignment horizontal="center" vertical="center" wrapText="1"/>
      <protection locked="0"/>
    </xf>
    <xf numFmtId="1" fontId="2" fillId="0" borderId="2" xfId="55" applyNumberFormat="1" applyFont="1" applyBorder="1" applyAlignment="1">
      <alignment horizontal="center" vertical="center" wrapText="1"/>
    </xf>
    <xf numFmtId="2" fontId="2" fillId="0" borderId="2" xfId="55" applyNumberFormat="1" applyFont="1" applyBorder="1" applyAlignment="1" applyProtection="1">
      <alignment horizontal="center" vertical="center" wrapText="1"/>
      <protection locked="0"/>
    </xf>
    <xf numFmtId="0" fontId="7" fillId="0" borderId="2" xfId="0" applyFont="1" applyBorder="1" applyAlignment="1">
      <alignment horizontal="justify" vertical="top" wrapText="1"/>
    </xf>
    <xf numFmtId="0" fontId="7" fillId="0" borderId="2" xfId="0" applyFont="1" applyBorder="1" applyAlignment="1">
      <alignment horizontal="center" vertical="top"/>
    </xf>
    <xf numFmtId="0" fontId="7" fillId="0" borderId="2" xfId="0" applyFont="1" applyBorder="1" applyAlignment="1">
      <alignment horizontal="justify" vertical="center" wrapText="1"/>
    </xf>
    <xf numFmtId="0" fontId="7" fillId="0" borderId="9" xfId="0" applyFont="1" applyBorder="1" applyAlignment="1">
      <alignment horizontal="justify" vertical="center" wrapText="1"/>
    </xf>
    <xf numFmtId="0" fontId="2" fillId="0" borderId="2" xfId="0" applyFont="1" applyBorder="1" applyAlignment="1">
      <alignment horizontal="left" vertical="top" wrapText="1"/>
    </xf>
    <xf numFmtId="0" fontId="2" fillId="0" borderId="2" xfId="0" applyFont="1" applyBorder="1" applyAlignment="1">
      <alignment horizontal="right" vertical="top"/>
    </xf>
    <xf numFmtId="0" fontId="38" fillId="0" borderId="2" xfId="0" applyFont="1" applyBorder="1" applyAlignment="1">
      <alignment horizontal="center" vertical="center"/>
    </xf>
    <xf numFmtId="0" fontId="7" fillId="0" borderId="10" xfId="74" applyFont="1" applyBorder="1" applyAlignment="1">
      <alignment horizontal="left" vertical="center"/>
    </xf>
    <xf numFmtId="0" fontId="29" fillId="0" borderId="2" xfId="0" applyFont="1" applyBorder="1" applyAlignment="1">
      <alignment horizontal="right" vertical="top"/>
    </xf>
    <xf numFmtId="0" fontId="2" fillId="0" borderId="2" xfId="0" applyFont="1" applyBorder="1" applyAlignment="1">
      <alignment horizontal="justify" vertical="top"/>
    </xf>
    <xf numFmtId="169" fontId="2" fillId="0" borderId="2" xfId="55" applyNumberFormat="1" applyFont="1" applyBorder="1" applyAlignment="1">
      <alignment horizontal="center" vertical="center" wrapText="1"/>
    </xf>
    <xf numFmtId="0" fontId="29" fillId="0" borderId="2" xfId="0" applyFont="1" applyBorder="1" applyAlignment="1">
      <alignment horizontal="center" vertical="top"/>
    </xf>
    <xf numFmtId="0" fontId="3" fillId="0" borderId="0" xfId="57" applyFont="1" applyAlignment="1">
      <alignment horizontal="center" vertical="top"/>
    </xf>
    <xf numFmtId="0" fontId="3" fillId="0" borderId="0" xfId="57" applyFont="1" applyAlignment="1">
      <alignment horizontal="justify" vertical="top"/>
    </xf>
    <xf numFmtId="0" fontId="3" fillId="0" borderId="0" xfId="57" applyFont="1" applyAlignment="1">
      <alignment vertical="top"/>
    </xf>
    <xf numFmtId="0" fontId="3" fillId="6" borderId="0" xfId="57" applyFont="1" applyFill="1" applyAlignment="1">
      <alignment vertical="top"/>
    </xf>
    <xf numFmtId="0" fontId="3" fillId="6" borderId="0" xfId="57" applyFont="1" applyFill="1" applyAlignment="1">
      <alignment horizontal="justify" vertical="top"/>
    </xf>
    <xf numFmtId="0" fontId="28" fillId="0" borderId="0" xfId="55"/>
    <xf numFmtId="0" fontId="28" fillId="0" borderId="0" xfId="55" applyAlignment="1">
      <alignment horizontal="right"/>
    </xf>
    <xf numFmtId="0" fontId="28" fillId="0" borderId="2" xfId="55" applyBorder="1" applyProtection="1">
      <protection locked="0"/>
    </xf>
    <xf numFmtId="2" fontId="39" fillId="0" borderId="2" xfId="55" applyNumberFormat="1" applyFont="1" applyBorder="1" applyAlignment="1">
      <alignment horizontal="right" vertical="center"/>
    </xf>
    <xf numFmtId="0" fontId="28" fillId="0" borderId="2" xfId="55" applyBorder="1"/>
    <xf numFmtId="0" fontId="28" fillId="0" borderId="2" xfId="55" applyBorder="1" applyAlignment="1">
      <alignment horizontal="center" vertical="center"/>
    </xf>
    <xf numFmtId="0" fontId="40" fillId="0" borderId="2" xfId="32" applyFont="1" applyBorder="1" applyAlignment="1">
      <alignment horizontal="left" vertical="center" wrapText="1"/>
    </xf>
    <xf numFmtId="0" fontId="28" fillId="0" borderId="2" xfId="55" applyBorder="1" applyAlignment="1" applyProtection="1">
      <alignment horizontal="left" vertical="top" wrapText="1"/>
      <protection locked="0"/>
    </xf>
    <xf numFmtId="0" fontId="28" fillId="0" borderId="2" xfId="55" applyBorder="1" applyAlignment="1" applyProtection="1">
      <alignment horizontal="left" wrapText="1"/>
      <protection locked="0"/>
    </xf>
    <xf numFmtId="43" fontId="28" fillId="0" borderId="2" xfId="72" applyFont="1" applyBorder="1" applyAlignment="1" applyProtection="1">
      <alignment horizontal="right" vertical="center"/>
    </xf>
    <xf numFmtId="0" fontId="39" fillId="0" borderId="2" xfId="55" applyFont="1" applyBorder="1" applyAlignment="1">
      <alignment horizontal="center" vertical="center"/>
    </xf>
    <xf numFmtId="0" fontId="30" fillId="0" borderId="0" xfId="55" applyFont="1" applyAlignment="1">
      <alignment horizontal="center" vertical="center" wrapText="1"/>
    </xf>
    <xf numFmtId="43" fontId="41" fillId="0" borderId="2" xfId="72" applyFont="1" applyFill="1" applyBorder="1" applyAlignment="1" applyProtection="1">
      <alignment horizontal="center" wrapText="1"/>
    </xf>
    <xf numFmtId="0" fontId="43" fillId="0" borderId="2" xfId="55" applyFont="1" applyBorder="1" applyAlignment="1">
      <alignment horizontal="center" wrapText="1"/>
    </xf>
    <xf numFmtId="2" fontId="44" fillId="0" borderId="2" xfId="0" applyNumberFormat="1" applyFont="1" applyBorder="1" applyAlignment="1" applyProtection="1">
      <alignment horizontal="center" vertical="center" wrapText="1"/>
      <protection locked="0"/>
    </xf>
    <xf numFmtId="43" fontId="35" fillId="0" borderId="2" xfId="72" applyFont="1" applyFill="1" applyBorder="1" applyAlignment="1" applyProtection="1">
      <alignment horizontal="center" vertical="center" wrapText="1"/>
    </xf>
    <xf numFmtId="0" fontId="7" fillId="0" borderId="2" xfId="55" applyFont="1" applyFill="1" applyBorder="1" applyAlignment="1" applyProtection="1">
      <alignment horizontal="center" vertical="center" wrapText="1"/>
    </xf>
    <xf numFmtId="169" fontId="3" fillId="0" borderId="2" xfId="65" applyNumberFormat="1" applyFont="1" applyFill="1" applyBorder="1" applyAlignment="1">
      <alignment horizontal="center" vertical="center" wrapText="1"/>
    </xf>
    <xf numFmtId="0" fontId="7" fillId="0" borderId="2" xfId="55" applyFont="1" applyFill="1" applyBorder="1" applyAlignment="1">
      <alignment horizontal="center" vertical="center" wrapText="1"/>
    </xf>
    <xf numFmtId="0" fontId="35" fillId="0" borderId="2" xfId="57" applyFont="1" applyFill="1" applyBorder="1" applyAlignment="1" applyProtection="1">
      <alignment horizontal="center" vertical="center" wrapText="1"/>
    </xf>
    <xf numFmtId="0" fontId="35" fillId="0" borderId="2" xfId="57" applyFont="1" applyBorder="1" applyAlignment="1">
      <alignment horizontal="center" vertical="center" wrapText="1"/>
    </xf>
    <xf numFmtId="0" fontId="2" fillId="0" borderId="2" xfId="0" applyFont="1" applyFill="1" applyBorder="1" applyAlignment="1">
      <alignment horizontal="left" vertical="center" wrapText="1"/>
    </xf>
    <xf numFmtId="0" fontId="8" fillId="0" borderId="0" xfId="75" applyFill="1" applyAlignment="1" applyProtection="1">
      <alignment vertical="top"/>
    </xf>
    <xf numFmtId="0" fontId="8" fillId="0" borderId="0" xfId="75" applyFill="1" applyAlignment="1">
      <alignment vertical="top"/>
    </xf>
    <xf numFmtId="0" fontId="8" fillId="8" borderId="0" xfId="58" applyFont="1" applyFill="1" applyProtection="1"/>
    <xf numFmtId="0" fontId="45" fillId="8" borderId="1" xfId="58" applyFont="1" applyFill="1" applyBorder="1" applyAlignment="1" applyProtection="1">
      <alignment horizontal="center" wrapText="1"/>
    </xf>
    <xf numFmtId="0" fontId="45" fillId="8" borderId="3" xfId="58" applyFont="1" applyFill="1" applyBorder="1" applyAlignment="1" applyProtection="1">
      <alignment horizontal="center" wrapText="1"/>
    </xf>
    <xf numFmtId="0" fontId="45" fillId="8" borderId="8" xfId="58" applyFont="1" applyFill="1" applyBorder="1" applyAlignment="1" applyProtection="1">
      <alignment horizontal="center" wrapText="1"/>
    </xf>
    <xf numFmtId="0" fontId="8" fillId="0" borderId="0" xfId="58" applyFont="1"/>
    <xf numFmtId="0" fontId="45" fillId="0" borderId="2" xfId="75" applyFont="1" applyFill="1" applyBorder="1" applyAlignment="1" applyProtection="1">
      <alignment horizontal="center" vertical="top" wrapText="1"/>
    </xf>
    <xf numFmtId="0" fontId="8" fillId="0" borderId="2" xfId="75" quotePrefix="1" applyFill="1" applyBorder="1" applyAlignment="1" applyProtection="1">
      <alignment horizontal="center" vertical="top" wrapText="1"/>
    </xf>
    <xf numFmtId="0" fontId="45" fillId="0" borderId="10" xfId="75" applyFont="1" applyFill="1" applyBorder="1" applyAlignment="1" applyProtection="1">
      <alignment horizontal="center" vertical="top" wrapText="1"/>
    </xf>
    <xf numFmtId="0" fontId="45" fillId="0" borderId="10" xfId="75" applyFont="1" applyFill="1" applyBorder="1" applyAlignment="1" applyProtection="1">
      <alignment horizontal="left" vertical="top" wrapText="1"/>
    </xf>
    <xf numFmtId="3" fontId="8" fillId="0" borderId="10" xfId="75" applyNumberFormat="1" applyFill="1" applyBorder="1" applyAlignment="1" applyProtection="1">
      <alignment horizontal="center" vertical="top" wrapText="1"/>
    </xf>
    <xf numFmtId="0" fontId="0" fillId="0" borderId="2" xfId="75" applyFont="1" applyFill="1" applyBorder="1" applyAlignment="1" applyProtection="1">
      <alignment horizontal="center" vertical="top" wrapText="1"/>
      <protection locked="0"/>
    </xf>
    <xf numFmtId="9" fontId="0" fillId="0" borderId="2" xfId="75" applyNumberFormat="1" applyFont="1" applyFill="1" applyBorder="1" applyAlignment="1" applyProtection="1">
      <alignment horizontal="center" vertical="top"/>
      <protection locked="0"/>
    </xf>
    <xf numFmtId="0" fontId="8" fillId="0" borderId="2" xfId="75" applyFill="1" applyBorder="1" applyAlignment="1" applyProtection="1">
      <alignment horizontal="center" vertical="top"/>
    </xf>
    <xf numFmtId="0" fontId="45" fillId="0" borderId="0" xfId="75" applyFont="1" applyFill="1" applyBorder="1" applyAlignment="1" applyProtection="1">
      <alignment vertical="top"/>
    </xf>
    <xf numFmtId="0" fontId="8" fillId="8" borderId="2" xfId="58" applyFont="1" applyFill="1" applyBorder="1" applyAlignment="1" applyProtection="1">
      <alignment horizontal="center" vertical="center"/>
    </xf>
    <xf numFmtId="0" fontId="8" fillId="0" borderId="0" xfId="75" applyFill="1" applyAlignment="1" applyProtection="1">
      <alignment vertical="top"/>
      <protection locked="0"/>
    </xf>
    <xf numFmtId="0" fontId="45" fillId="0" borderId="0" xfId="75" applyFont="1" applyFill="1" applyAlignment="1" applyProtection="1">
      <alignment vertical="top"/>
      <protection locked="0"/>
    </xf>
    <xf numFmtId="0" fontId="47" fillId="0" borderId="0" xfId="75" applyFont="1" applyFill="1" applyAlignment="1">
      <alignment vertical="top"/>
    </xf>
    <xf numFmtId="0" fontId="0" fillId="0" borderId="2" xfId="75" applyFont="1" applyFill="1" applyBorder="1" applyAlignment="1" applyProtection="1">
      <alignment horizontal="center" vertical="top"/>
      <protection locked="0"/>
    </xf>
    <xf numFmtId="9" fontId="0" fillId="0" borderId="2" xfId="75" applyNumberFormat="1" applyFont="1" applyFill="1" applyBorder="1" applyAlignment="1" applyProtection="1">
      <alignment horizontal="center" vertical="top" wrapText="1"/>
      <protection locked="0"/>
    </xf>
    <xf numFmtId="0" fontId="0" fillId="0" borderId="2" xfId="75" applyFont="1" applyFill="1" applyBorder="1" applyAlignment="1" applyProtection="1">
      <alignment vertical="top"/>
      <protection locked="0"/>
    </xf>
    <xf numFmtId="0" fontId="8" fillId="0" borderId="2" xfId="75" applyFill="1" applyBorder="1" applyAlignment="1" applyProtection="1">
      <alignment horizontal="left" vertical="top" wrapText="1"/>
    </xf>
    <xf numFmtId="0" fontId="8" fillId="0" borderId="2" xfId="75" quotePrefix="1" applyFill="1" applyBorder="1" applyAlignment="1" applyProtection="1">
      <alignment horizontal="left" vertical="top" wrapText="1"/>
    </xf>
    <xf numFmtId="0" fontId="8" fillId="0" borderId="1" xfId="75" applyFill="1" applyBorder="1" applyAlignment="1" applyProtection="1">
      <alignment horizontal="left" vertical="top" wrapText="1"/>
    </xf>
    <xf numFmtId="0" fontId="8" fillId="0" borderId="3" xfId="75" quotePrefix="1" applyFill="1" applyBorder="1" applyAlignment="1" applyProtection="1">
      <alignment horizontal="left" vertical="top" wrapText="1"/>
    </xf>
    <xf numFmtId="0" fontId="8" fillId="0" borderId="8" xfId="75" quotePrefix="1" applyFill="1" applyBorder="1" applyAlignment="1" applyProtection="1">
      <alignment horizontal="left" vertical="top" wrapText="1"/>
    </xf>
    <xf numFmtId="0" fontId="8" fillId="0" borderId="3" xfId="75" applyFill="1" applyBorder="1" applyAlignment="1" applyProtection="1">
      <alignment horizontal="left" vertical="top" wrapText="1"/>
    </xf>
    <xf numFmtId="0" fontId="8" fillId="0" borderId="8" xfId="75" applyFill="1" applyBorder="1" applyAlignment="1" applyProtection="1">
      <alignment horizontal="left" vertical="top" wrapText="1"/>
    </xf>
    <xf numFmtId="0" fontId="45" fillId="8" borderId="2" xfId="58" applyFont="1" applyFill="1" applyBorder="1" applyAlignment="1" applyProtection="1">
      <alignment vertical="center" wrapText="1"/>
    </xf>
    <xf numFmtId="0" fontId="45" fillId="8" borderId="1" xfId="58" applyFont="1" applyFill="1" applyBorder="1" applyAlignment="1" applyProtection="1">
      <alignment vertical="center" wrapText="1"/>
    </xf>
    <xf numFmtId="0" fontId="45" fillId="8" borderId="3" xfId="58" applyFont="1" applyFill="1" applyBorder="1" applyAlignment="1" applyProtection="1">
      <alignment vertical="center" wrapText="1"/>
    </xf>
    <xf numFmtId="0" fontId="45" fillId="8" borderId="8" xfId="58" applyFont="1" applyFill="1" applyBorder="1" applyAlignment="1" applyProtection="1">
      <alignment vertical="center" wrapText="1"/>
    </xf>
    <xf numFmtId="0" fontId="46" fillId="0" borderId="0" xfId="75" applyFont="1" applyFill="1" applyAlignment="1" applyProtection="1">
      <alignment horizontal="center" vertical="top" wrapText="1"/>
    </xf>
    <xf numFmtId="0" fontId="45" fillId="0" borderId="1" xfId="58" applyFont="1" applyFill="1" applyBorder="1" applyAlignment="1" applyProtection="1">
      <alignment horizontal="left" wrapText="1"/>
      <protection locked="0"/>
    </xf>
    <xf numFmtId="0" fontId="45" fillId="0" borderId="8" xfId="58" applyFont="1" applyFill="1" applyBorder="1" applyAlignment="1" applyProtection="1">
      <alignment horizontal="left" wrapText="1"/>
      <protection locked="0"/>
    </xf>
    <xf numFmtId="0" fontId="45" fillId="0" borderId="10" xfId="75" applyFont="1" applyFill="1" applyBorder="1" applyAlignment="1" applyProtection="1">
      <alignment horizontal="center" vertical="top" wrapText="1"/>
    </xf>
    <xf numFmtId="0" fontId="45" fillId="0" borderId="9" xfId="75" applyFont="1" applyFill="1" applyBorder="1" applyAlignment="1" applyProtection="1">
      <alignment horizontal="center" vertical="top" wrapText="1"/>
    </xf>
    <xf numFmtId="0" fontId="45" fillId="0" borderId="2" xfId="75" applyFont="1" applyFill="1" applyBorder="1" applyAlignment="1" applyProtection="1">
      <alignment horizontal="center" vertical="top"/>
    </xf>
    <xf numFmtId="0" fontId="42" fillId="0" borderId="2" xfId="55" applyFont="1" applyBorder="1" applyAlignment="1">
      <alignment horizontal="center" vertical="center" wrapText="1"/>
    </xf>
    <xf numFmtId="0" fontId="35" fillId="6" borderId="2" xfId="54" applyFont="1" applyFill="1" applyBorder="1" applyAlignment="1">
      <alignment horizontal="center" vertical="center" wrapText="1"/>
    </xf>
    <xf numFmtId="0" fontId="39" fillId="7" borderId="2" xfId="55" applyFont="1" applyFill="1" applyBorder="1" applyAlignment="1">
      <alignment horizontal="left" vertical="center"/>
    </xf>
    <xf numFmtId="0" fontId="4" fillId="6" borderId="1" xfId="55" applyFont="1" applyFill="1" applyBorder="1" applyAlignment="1" applyProtection="1">
      <alignment horizontal="center" vertical="center" wrapText="1"/>
    </xf>
    <xf numFmtId="0" fontId="4" fillId="6" borderId="3" xfId="55" applyFont="1" applyFill="1" applyBorder="1" applyAlignment="1" applyProtection="1">
      <alignment horizontal="center" vertical="center" wrapText="1"/>
    </xf>
    <xf numFmtId="1" fontId="35" fillId="0" borderId="2" xfId="1" applyNumberFormat="1" applyFont="1" applyFill="1" applyBorder="1" applyAlignment="1" applyProtection="1">
      <alignment horizontal="center" vertical="center" wrapText="1"/>
    </xf>
    <xf numFmtId="0" fontId="35" fillId="0" borderId="2" xfId="57" applyFont="1" applyFill="1" applyBorder="1" applyAlignment="1" applyProtection="1">
      <alignment horizontal="center" vertical="center" wrapText="1"/>
    </xf>
    <xf numFmtId="0" fontId="7" fillId="0" borderId="2" xfId="55" applyFont="1" applyFill="1" applyBorder="1" applyAlignment="1" applyProtection="1">
      <alignment horizontal="center" vertical="center" wrapText="1"/>
    </xf>
    <xf numFmtId="0" fontId="35" fillId="6" borderId="2" xfId="54" applyFont="1" applyFill="1" applyBorder="1" applyAlignment="1" applyProtection="1">
      <alignment horizontal="center" vertical="center" wrapText="1"/>
    </xf>
    <xf numFmtId="0" fontId="29" fillId="6" borderId="2" xfId="55" applyFont="1" applyFill="1" applyBorder="1" applyAlignment="1" applyProtection="1">
      <alignment horizontal="left" vertical="center" wrapText="1"/>
    </xf>
    <xf numFmtId="0" fontId="7" fillId="0" borderId="2" xfId="55" applyFont="1" applyBorder="1" applyAlignment="1">
      <alignment horizontal="center" vertical="center" wrapText="1"/>
    </xf>
    <xf numFmtId="0" fontId="4" fillId="6" borderId="1" xfId="55" applyFont="1" applyFill="1" applyBorder="1" applyAlignment="1">
      <alignment horizontal="center" vertical="center" wrapText="1"/>
    </xf>
    <xf numFmtId="0" fontId="4" fillId="6" borderId="3" xfId="55" applyFont="1" applyFill="1" applyBorder="1" applyAlignment="1">
      <alignment horizontal="center" vertical="center" wrapText="1"/>
    </xf>
    <xf numFmtId="0" fontId="29" fillId="6" borderId="2" xfId="55" applyFont="1" applyFill="1" applyBorder="1" applyAlignment="1">
      <alignment horizontal="left" vertical="center" wrapText="1"/>
    </xf>
    <xf numFmtId="1" fontId="35" fillId="0" borderId="2" xfId="1" applyNumberFormat="1" applyFont="1" applyBorder="1" applyAlignment="1">
      <alignment horizontal="center" vertical="center" wrapText="1"/>
    </xf>
    <xf numFmtId="0" fontId="35" fillId="0" borderId="2" xfId="57" applyFont="1" applyBorder="1" applyAlignment="1">
      <alignment horizontal="center" vertical="center" wrapText="1"/>
    </xf>
  </cellXfs>
  <cellStyles count="76">
    <cellStyle name="2decimal" xfId="4"/>
    <cellStyle name="args.style" xfId="5"/>
    <cellStyle name="Body" xfId="6"/>
    <cellStyle name="Calc Currency (0)" xfId="7"/>
    <cellStyle name="Comma" xfId="72" builtinId="3"/>
    <cellStyle name="Comma  - Style1" xfId="8"/>
    <cellStyle name="Comma  - Style2" xfId="9"/>
    <cellStyle name="Comma  - Style3" xfId="10"/>
    <cellStyle name="Comma  - Style4" xfId="11"/>
    <cellStyle name="Comma  - Style5" xfId="12"/>
    <cellStyle name="Comma  - Style6" xfId="13"/>
    <cellStyle name="Comma  - Style7" xfId="14"/>
    <cellStyle name="Comma  - Style8" xfId="15"/>
    <cellStyle name="Copied" xfId="16"/>
    <cellStyle name="Currency [0]b" xfId="17"/>
    <cellStyle name="currency(2)" xfId="18"/>
    <cellStyle name="Dezimal [0]_NEGS" xfId="19"/>
    <cellStyle name="Dezimal_NEGS" xfId="20"/>
    <cellStyle name="Entered" xfId="21"/>
    <cellStyle name="Grey" xfId="22"/>
    <cellStyle name="Head 1" xfId="23"/>
    <cellStyle name="Header1" xfId="24"/>
    <cellStyle name="Header2" xfId="25"/>
    <cellStyle name="HEADINGS" xfId="26"/>
    <cellStyle name="HEADINGSTOP" xfId="27"/>
    <cellStyle name="Input [yellow]" xfId="28"/>
    <cellStyle name="Migliaia (0)_30211" xfId="29"/>
    <cellStyle name="Migliaia_PC30E01C" xfId="30"/>
    <cellStyle name="Normal" xfId="0" builtinId="0"/>
    <cellStyle name="Normal - Style1" xfId="31"/>
    <cellStyle name="Normal 10" xfId="55"/>
    <cellStyle name="Normal 11" xfId="60"/>
    <cellStyle name="Normal 12" xfId="61"/>
    <cellStyle name="Normal 13" xfId="67"/>
    <cellStyle name="Normal 14" xfId="68"/>
    <cellStyle name="Normal 15" xfId="69"/>
    <cellStyle name="Normal 16" xfId="73"/>
    <cellStyle name="Normal 2" xfId="32"/>
    <cellStyle name="Normal 2 2" xfId="33"/>
    <cellStyle name="Normal 2 2 2" xfId="2"/>
    <cellStyle name="Normal 2 2 3" xfId="64"/>
    <cellStyle name="Normal 2 3" xfId="34"/>
    <cellStyle name="Normal 2 4" xfId="58"/>
    <cellStyle name="Normal 3" xfId="35"/>
    <cellStyle name="Normal 3 2" xfId="56"/>
    <cellStyle name="Normal 3 3" xfId="63"/>
    <cellStyle name="Normal 3 4" xfId="66"/>
    <cellStyle name="Normal 4" xfId="36"/>
    <cellStyle name="Normal 5" xfId="37"/>
    <cellStyle name="Normal 5 2" xfId="75"/>
    <cellStyle name="Normal 6" xfId="38"/>
    <cellStyle name="Normal 7" xfId="39"/>
    <cellStyle name="Normal 7 2" xfId="70"/>
    <cellStyle name="Normal 8" xfId="40"/>
    <cellStyle name="Normal 8 2" xfId="71"/>
    <cellStyle name="Normal 9" xfId="3"/>
    <cellStyle name="Normal 9 2" xfId="54"/>
    <cellStyle name="Normal_SOR - AKM - NRM - KUT - Sec-I-R1" xfId="65"/>
    <cellStyle name="Normal_SOR - AKM - NRM - KUT - Sec-I-R1 2" xfId="57"/>
    <cellStyle name="Normal_SOR - Hi-Tech Pipes 2" xfId="1"/>
    <cellStyle name="Normal_SOR - KSPL_Civil &amp;strl work" xfId="74"/>
    <cellStyle name="Normale_CALsh14V-5219" xfId="41"/>
    <cellStyle name="per.style" xfId="42"/>
    <cellStyle name="Percent [2]" xfId="43"/>
    <cellStyle name="Percent 2" xfId="59"/>
    <cellStyle name="Percent 3" xfId="62"/>
    <cellStyle name="PSChar" xfId="44"/>
    <cellStyle name="PSHeading" xfId="45"/>
    <cellStyle name="regstoresfromspecstores" xfId="46"/>
    <cellStyle name="RevList" xfId="47"/>
    <cellStyle name="SHADEDSTORES" xfId="48"/>
    <cellStyle name="specstores" xfId="49"/>
    <cellStyle name="Standard_NEGS" xfId="50"/>
    <cellStyle name="Subtotal" xfId="51"/>
    <cellStyle name="Valuta (0)_30211" xfId="52"/>
    <cellStyle name="Valuta_PC30E01C" xfId="53"/>
  </cellStyles>
  <dxfs count="1">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341218</xdr:colOff>
      <xdr:row>0</xdr:row>
      <xdr:rowOff>77882</xdr:rowOff>
    </xdr:from>
    <xdr:ext cx="523875" cy="561975"/>
    <xdr:pic>
      <xdr:nvPicPr>
        <xdr:cNvPr id="2" name="Picture 1" descr="GAIL LOGO">
          <a:extLst>
            <a:ext uri="{FF2B5EF4-FFF2-40B4-BE49-F238E27FC236}">
              <a16:creationId xmlns="" xmlns:a16="http://schemas.microsoft.com/office/drawing/2014/main" id="{593185A4-F14A-4E76-A4AD-A7DBE194E0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341218" y="77882"/>
          <a:ext cx="523875" cy="5619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oneCellAnchor>
    <xdr:from>
      <xdr:col>5</xdr:col>
      <xdr:colOff>353785</xdr:colOff>
      <xdr:row>0</xdr:row>
      <xdr:rowOff>95248</xdr:rowOff>
    </xdr:from>
    <xdr:ext cx="1292679" cy="530679"/>
    <xdr:pic>
      <xdr:nvPicPr>
        <xdr:cNvPr id="3" name="Picture 2" descr="D:\personal\sujitda\lyons engineering\logo.jpg">
          <a:extLst>
            <a:ext uri="{FF2B5EF4-FFF2-40B4-BE49-F238E27FC236}">
              <a16:creationId xmlns="" xmlns:a16="http://schemas.microsoft.com/office/drawing/2014/main" id="{681F1E85-5C83-46FB-80DC-C19A6521B095}"/>
            </a:ext>
          </a:extLst>
        </xdr:cNvPr>
        <xdr:cNvPicPr/>
      </xdr:nvPicPr>
      <xdr:blipFill>
        <a:blip xmlns:r="http://schemas.openxmlformats.org/officeDocument/2006/relationships" r:embed="rId2" cstate="print"/>
        <a:srcRect/>
        <a:stretch>
          <a:fillRect/>
        </a:stretch>
      </xdr:blipFill>
      <xdr:spPr bwMode="auto">
        <a:xfrm>
          <a:off x="3401785" y="95248"/>
          <a:ext cx="1292679" cy="530679"/>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527157</xdr:colOff>
      <xdr:row>0</xdr:row>
      <xdr:rowOff>97972</xdr:rowOff>
    </xdr:from>
    <xdr:ext cx="1252657" cy="517071"/>
    <xdr:pic>
      <xdr:nvPicPr>
        <xdr:cNvPr id="5" name="Picture 4" descr="D:\personal\sujitda\lyons engineering\logo.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cstate="print"/>
        <a:srcRect/>
        <a:stretch>
          <a:fillRect/>
        </a:stretch>
      </xdr:blipFill>
      <xdr:spPr bwMode="auto">
        <a:xfrm>
          <a:off x="11162500" y="97972"/>
          <a:ext cx="1252657" cy="517071"/>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274865</xdr:colOff>
      <xdr:row>0</xdr:row>
      <xdr:rowOff>53068</xdr:rowOff>
    </xdr:from>
    <xdr:to>
      <xdr:col>0</xdr:col>
      <xdr:colOff>1189265</xdr:colOff>
      <xdr:row>0</xdr:row>
      <xdr:rowOff>691243</xdr:rowOff>
    </xdr:to>
    <xdr:pic>
      <xdr:nvPicPr>
        <xdr:cNvPr id="2" name="Picture 1" descr="GAIL LOGO">
          <a:extLst>
            <a:ext uri="{FF2B5EF4-FFF2-40B4-BE49-F238E27FC236}">
              <a16:creationId xmlns="" xmlns:a16="http://schemas.microsoft.com/office/drawing/2014/main" id="{62260360-F434-44A9-8C2C-05671C61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274865" y="53068"/>
          <a:ext cx="914400" cy="6381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5</xdr:col>
      <xdr:colOff>449035</xdr:colOff>
      <xdr:row>0</xdr:row>
      <xdr:rowOff>68036</xdr:rowOff>
    </xdr:from>
    <xdr:ext cx="1442357" cy="571500"/>
    <xdr:pic>
      <xdr:nvPicPr>
        <xdr:cNvPr id="3" name="Picture 2" descr="D:\personal\sujitda\lyons engineering\logo.jpg">
          <a:extLst>
            <a:ext uri="{FF2B5EF4-FFF2-40B4-BE49-F238E27FC236}">
              <a16:creationId xmlns="" xmlns:a16="http://schemas.microsoft.com/office/drawing/2014/main" id="{D373F8C3-C3F2-4E96-9B28-18E88BF60744}"/>
            </a:ext>
          </a:extLst>
        </xdr:cNvPr>
        <xdr:cNvPicPr/>
      </xdr:nvPicPr>
      <xdr:blipFill>
        <a:blip xmlns:r="http://schemas.openxmlformats.org/officeDocument/2006/relationships" r:embed="rId2" cstate="print"/>
        <a:srcRect/>
        <a:stretch>
          <a:fillRect/>
        </a:stretch>
      </xdr:blipFill>
      <xdr:spPr bwMode="auto">
        <a:xfrm>
          <a:off x="12164785" y="68036"/>
          <a:ext cx="1442357" cy="571500"/>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28"/>
  <sheetViews>
    <sheetView tabSelected="1" topLeftCell="A7" workbookViewId="0">
      <selection activeCell="G8" sqref="G8"/>
    </sheetView>
  </sheetViews>
  <sheetFormatPr defaultColWidth="17.6640625" defaultRowHeight="53.4" customHeight="1"/>
  <cols>
    <col min="1" max="3" width="17.6640625" style="113"/>
    <col min="4" max="4" width="27.5546875" style="113" customWidth="1"/>
    <col min="5" max="5" width="20.33203125" style="113" customWidth="1"/>
    <col min="6" max="16384" width="17.6640625" style="113"/>
  </cols>
  <sheetData>
    <row r="1" spans="1:7" ht="53.4" customHeight="1">
      <c r="A1" s="112"/>
      <c r="B1" s="146" t="s">
        <v>162</v>
      </c>
      <c r="C1" s="146"/>
      <c r="D1" s="146"/>
      <c r="E1" s="146"/>
      <c r="F1" s="146"/>
      <c r="G1" s="146"/>
    </row>
    <row r="2" spans="1:7" s="118" customFormat="1" ht="30.6" customHeight="1">
      <c r="A2" s="114"/>
      <c r="B2" s="115"/>
      <c r="C2" s="116"/>
      <c r="D2" s="116"/>
      <c r="E2" s="117" t="s">
        <v>163</v>
      </c>
      <c r="F2" s="147" t="s">
        <v>164</v>
      </c>
      <c r="G2" s="148"/>
    </row>
    <row r="3" spans="1:7" ht="53.4" customHeight="1">
      <c r="A3" s="112"/>
      <c r="B3" s="149" t="s">
        <v>165</v>
      </c>
      <c r="C3" s="149" t="s">
        <v>166</v>
      </c>
      <c r="D3" s="149" t="s">
        <v>167</v>
      </c>
      <c r="E3" s="151" t="s">
        <v>168</v>
      </c>
      <c r="F3" s="151"/>
      <c r="G3" s="151"/>
    </row>
    <row r="4" spans="1:7" ht="62.4" customHeight="1">
      <c r="A4" s="112"/>
      <c r="B4" s="150"/>
      <c r="C4" s="150"/>
      <c r="D4" s="150"/>
      <c r="E4" s="119" t="s">
        <v>169</v>
      </c>
      <c r="F4" s="119" t="s">
        <v>170</v>
      </c>
      <c r="G4" s="119" t="s">
        <v>171</v>
      </c>
    </row>
    <row r="5" spans="1:7" ht="19.2" customHeight="1">
      <c r="A5" s="112"/>
      <c r="B5" s="120" t="s">
        <v>4</v>
      </c>
      <c r="C5" s="120" t="s">
        <v>107</v>
      </c>
      <c r="D5" s="120" t="s">
        <v>108</v>
      </c>
      <c r="E5" s="120" t="s">
        <v>172</v>
      </c>
      <c r="F5" s="120" t="s">
        <v>173</v>
      </c>
      <c r="G5" s="120" t="s">
        <v>174</v>
      </c>
    </row>
    <row r="6" spans="1:7" ht="47.4" customHeight="1">
      <c r="A6" s="112"/>
      <c r="B6" s="121" t="s">
        <v>153</v>
      </c>
      <c r="C6" s="122" t="s">
        <v>175</v>
      </c>
      <c r="D6" s="123">
        <f>'Grand Total'!D8</f>
        <v>3640498.1133333333</v>
      </c>
      <c r="E6" s="124" t="s">
        <v>176</v>
      </c>
      <c r="F6" s="125" t="s">
        <v>176</v>
      </c>
      <c r="G6" s="132" t="s">
        <v>176</v>
      </c>
    </row>
    <row r="7" spans="1:7" ht="36" customHeight="1">
      <c r="A7" s="112"/>
      <c r="B7" s="120">
        <v>2</v>
      </c>
      <c r="C7" s="135" t="s">
        <v>177</v>
      </c>
      <c r="D7" s="136"/>
      <c r="E7" s="136"/>
      <c r="F7" s="136"/>
      <c r="G7" s="136"/>
    </row>
    <row r="8" spans="1:7" ht="24.6" customHeight="1">
      <c r="A8" s="112"/>
      <c r="B8" s="120">
        <v>3</v>
      </c>
      <c r="C8" s="137" t="s">
        <v>178</v>
      </c>
      <c r="D8" s="138"/>
      <c r="E8" s="138"/>
      <c r="F8" s="139"/>
      <c r="G8" s="133" t="s">
        <v>176</v>
      </c>
    </row>
    <row r="9" spans="1:7" ht="23.4" customHeight="1">
      <c r="A9" s="112"/>
      <c r="B9" s="126">
        <v>4</v>
      </c>
      <c r="C9" s="137" t="s">
        <v>179</v>
      </c>
      <c r="D9" s="140"/>
      <c r="E9" s="140"/>
      <c r="F9" s="141"/>
      <c r="G9" s="134" t="s">
        <v>176</v>
      </c>
    </row>
    <row r="10" spans="1:7" ht="16.2" customHeight="1">
      <c r="A10" s="112"/>
      <c r="B10" s="112"/>
      <c r="C10" s="112"/>
      <c r="D10" s="112"/>
      <c r="E10" s="112"/>
      <c r="F10" s="112"/>
      <c r="G10" s="112"/>
    </row>
    <row r="11" spans="1:7" ht="17.399999999999999" customHeight="1">
      <c r="A11" s="112"/>
      <c r="B11" s="127" t="s">
        <v>145</v>
      </c>
      <c r="C11" s="112"/>
      <c r="D11" s="112"/>
      <c r="E11" s="112"/>
      <c r="F11" s="112"/>
      <c r="G11" s="112"/>
    </row>
    <row r="12" spans="1:7" s="118" customFormat="1" ht="53.4" customHeight="1">
      <c r="A12" s="114"/>
      <c r="B12" s="128">
        <v>1</v>
      </c>
      <c r="C12" s="142" t="s">
        <v>180</v>
      </c>
      <c r="D12" s="142"/>
      <c r="E12" s="142"/>
      <c r="F12" s="142"/>
      <c r="G12" s="142"/>
    </row>
    <row r="13" spans="1:7" s="118" customFormat="1" ht="53.4" customHeight="1">
      <c r="A13" s="114"/>
      <c r="B13" s="128">
        <v>2</v>
      </c>
      <c r="C13" s="143" t="s">
        <v>181</v>
      </c>
      <c r="D13" s="144"/>
      <c r="E13" s="144"/>
      <c r="F13" s="144"/>
      <c r="G13" s="145"/>
    </row>
    <row r="14" spans="1:7" ht="32.4" customHeight="1">
      <c r="A14" s="129"/>
      <c r="B14" s="129"/>
      <c r="C14" s="129"/>
      <c r="D14" s="129"/>
      <c r="E14" s="129"/>
      <c r="F14" s="129"/>
      <c r="G14" s="129"/>
    </row>
    <row r="15" spans="1:7" ht="28.2" customHeight="1">
      <c r="A15" s="129"/>
      <c r="B15" s="129"/>
      <c r="C15" s="129"/>
      <c r="D15" s="129"/>
      <c r="E15" s="130" t="s">
        <v>182</v>
      </c>
      <c r="F15" s="129"/>
      <c r="G15" s="129"/>
    </row>
    <row r="16" spans="1:7" ht="13.2" customHeight="1">
      <c r="A16" s="129"/>
      <c r="B16" s="129"/>
      <c r="C16" s="129"/>
      <c r="D16" s="129"/>
      <c r="E16" s="130"/>
      <c r="F16" s="129"/>
      <c r="G16" s="129"/>
    </row>
    <row r="17" spans="1:9" ht="25.95" customHeight="1">
      <c r="A17" s="129"/>
      <c r="B17" s="129"/>
      <c r="C17" s="129"/>
      <c r="D17" s="129"/>
      <c r="E17" s="130" t="s">
        <v>183</v>
      </c>
      <c r="F17" s="129"/>
      <c r="G17" s="129"/>
    </row>
    <row r="22" spans="1:9" ht="53.4" customHeight="1">
      <c r="B22" s="131"/>
      <c r="C22" s="131"/>
      <c r="D22" s="131"/>
      <c r="E22" s="131"/>
      <c r="F22" s="131"/>
      <c r="G22" s="131"/>
      <c r="H22" s="131"/>
      <c r="I22" s="131"/>
    </row>
    <row r="23" spans="1:9" ht="53.4" customHeight="1">
      <c r="B23" s="131"/>
      <c r="C23" s="131"/>
      <c r="D23" s="131"/>
      <c r="E23" s="131"/>
      <c r="F23" s="131"/>
    </row>
    <row r="24" spans="1:9" ht="53.4" customHeight="1">
      <c r="B24" s="131"/>
      <c r="C24" s="131"/>
      <c r="D24" s="131"/>
      <c r="E24" s="131"/>
      <c r="F24" s="131"/>
    </row>
    <row r="25" spans="1:9" ht="53.4" customHeight="1">
      <c r="B25" s="131"/>
      <c r="C25" s="131"/>
      <c r="D25" s="131"/>
      <c r="E25" s="131"/>
      <c r="F25" s="131"/>
    </row>
    <row r="26" spans="1:9" ht="53.4" customHeight="1">
      <c r="B26" s="131"/>
      <c r="C26" s="131"/>
      <c r="D26" s="131"/>
      <c r="E26" s="131"/>
      <c r="F26" s="131"/>
    </row>
    <row r="27" spans="1:9" ht="53.4" customHeight="1">
      <c r="B27" s="131"/>
      <c r="C27" s="131"/>
      <c r="D27" s="131"/>
      <c r="E27" s="131"/>
      <c r="F27" s="131"/>
    </row>
    <row r="28" spans="1:9" ht="53.4" customHeight="1">
      <c r="B28" s="131"/>
      <c r="C28" s="131"/>
      <c r="D28" s="131"/>
      <c r="E28" s="131"/>
      <c r="F28" s="131"/>
    </row>
  </sheetData>
  <sheetProtection password="CEE5" sheet="1" objects="1" scenarios="1" formatCells="0" formatColumns="0" formatRows="0"/>
  <mergeCells count="11">
    <mergeCell ref="B1:G1"/>
    <mergeCell ref="F2:G2"/>
    <mergeCell ref="B3:B4"/>
    <mergeCell ref="C3:C4"/>
    <mergeCell ref="D3:D4"/>
    <mergeCell ref="E3:G3"/>
    <mergeCell ref="C7:G7"/>
    <mergeCell ref="C8:F8"/>
    <mergeCell ref="C9:F9"/>
    <mergeCell ref="C12:G12"/>
    <mergeCell ref="C13:G13"/>
  </mergeCells>
  <conditionalFormatting sqref="D10:F13 A1:C13 G1:G13 D1:F8">
    <cfRule type="expression" dxfId="0" priority="1">
      <formula>CELL("protect", INDIRECT(ADDRESS(ROW(),COLUMN())))=1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8"/>
  <sheetViews>
    <sheetView view="pageBreakPreview" zoomScale="70" zoomScaleSheetLayoutView="70" workbookViewId="0">
      <selection activeCell="D8" sqref="D8"/>
    </sheetView>
  </sheetViews>
  <sheetFormatPr defaultRowHeight="13.8"/>
  <cols>
    <col min="1" max="1" width="20.88671875" style="90" customWidth="1"/>
    <col min="2" max="2" width="11" style="90" customWidth="1"/>
    <col min="3" max="3" width="78.109375" style="90" customWidth="1"/>
    <col min="4" max="4" width="30" style="91" customWidth="1"/>
    <col min="5" max="5" width="26" style="90" customWidth="1"/>
    <col min="6" max="6" width="31.5546875" style="90" customWidth="1"/>
    <col min="7" max="252" width="9.109375" style="90"/>
    <col min="253" max="253" width="17.5546875" style="90" customWidth="1"/>
    <col min="254" max="254" width="9.109375" style="90"/>
    <col min="255" max="255" width="42.5546875" style="90" customWidth="1"/>
    <col min="256" max="256" width="23.109375" style="90" customWidth="1"/>
    <col min="257" max="257" width="26" style="90" customWidth="1"/>
    <col min="258" max="258" width="31.5546875" style="90" customWidth="1"/>
    <col min="259" max="259" width="21" style="90" customWidth="1"/>
    <col min="260" max="508" width="9.109375" style="90"/>
    <col min="509" max="509" width="17.5546875" style="90" customWidth="1"/>
    <col min="510" max="510" width="9.109375" style="90"/>
    <col min="511" max="511" width="42.5546875" style="90" customWidth="1"/>
    <col min="512" max="512" width="23.109375" style="90" customWidth="1"/>
    <col min="513" max="513" width="26" style="90" customWidth="1"/>
    <col min="514" max="514" width="31.5546875" style="90" customWidth="1"/>
    <col min="515" max="515" width="21" style="90" customWidth="1"/>
    <col min="516" max="764" width="9.109375" style="90"/>
    <col min="765" max="765" width="17.5546875" style="90" customWidth="1"/>
    <col min="766" max="766" width="9.109375" style="90"/>
    <col min="767" max="767" width="42.5546875" style="90" customWidth="1"/>
    <col min="768" max="768" width="23.109375" style="90" customWidth="1"/>
    <col min="769" max="769" width="26" style="90" customWidth="1"/>
    <col min="770" max="770" width="31.5546875" style="90" customWidth="1"/>
    <col min="771" max="771" width="21" style="90" customWidth="1"/>
    <col min="772" max="1020" width="9.109375" style="90"/>
    <col min="1021" max="1021" width="17.5546875" style="90" customWidth="1"/>
    <col min="1022" max="1022" width="9.109375" style="90"/>
    <col min="1023" max="1023" width="42.5546875" style="90" customWidth="1"/>
    <col min="1024" max="1024" width="23.109375" style="90" customWidth="1"/>
    <col min="1025" max="1025" width="26" style="90" customWidth="1"/>
    <col min="1026" max="1026" width="31.5546875" style="90" customWidth="1"/>
    <col min="1027" max="1027" width="21" style="90" customWidth="1"/>
    <col min="1028" max="1276" width="9.109375" style="90"/>
    <col min="1277" max="1277" width="17.5546875" style="90" customWidth="1"/>
    <col min="1278" max="1278" width="9.109375" style="90"/>
    <col min="1279" max="1279" width="42.5546875" style="90" customWidth="1"/>
    <col min="1280" max="1280" width="23.109375" style="90" customWidth="1"/>
    <col min="1281" max="1281" width="26" style="90" customWidth="1"/>
    <col min="1282" max="1282" width="31.5546875" style="90" customWidth="1"/>
    <col min="1283" max="1283" width="21" style="90" customWidth="1"/>
    <col min="1284" max="1532" width="9.109375" style="90"/>
    <col min="1533" max="1533" width="17.5546875" style="90" customWidth="1"/>
    <col min="1534" max="1534" width="9.109375" style="90"/>
    <col min="1535" max="1535" width="42.5546875" style="90" customWidth="1"/>
    <col min="1536" max="1536" width="23.109375" style="90" customWidth="1"/>
    <col min="1537" max="1537" width="26" style="90" customWidth="1"/>
    <col min="1538" max="1538" width="31.5546875" style="90" customWidth="1"/>
    <col min="1539" max="1539" width="21" style="90" customWidth="1"/>
    <col min="1540" max="1788" width="9.109375" style="90"/>
    <col min="1789" max="1789" width="17.5546875" style="90" customWidth="1"/>
    <col min="1790" max="1790" width="9.109375" style="90"/>
    <col min="1791" max="1791" width="42.5546875" style="90" customWidth="1"/>
    <col min="1792" max="1792" width="23.109375" style="90" customWidth="1"/>
    <col min="1793" max="1793" width="26" style="90" customWidth="1"/>
    <col min="1794" max="1794" width="31.5546875" style="90" customWidth="1"/>
    <col min="1795" max="1795" width="21" style="90" customWidth="1"/>
    <col min="1796" max="2044" width="9.109375" style="90"/>
    <col min="2045" max="2045" width="17.5546875" style="90" customWidth="1"/>
    <col min="2046" max="2046" width="9.109375" style="90"/>
    <col min="2047" max="2047" width="42.5546875" style="90" customWidth="1"/>
    <col min="2048" max="2048" width="23.109375" style="90" customWidth="1"/>
    <col min="2049" max="2049" width="26" style="90" customWidth="1"/>
    <col min="2050" max="2050" width="31.5546875" style="90" customWidth="1"/>
    <col min="2051" max="2051" width="21" style="90" customWidth="1"/>
    <col min="2052" max="2300" width="9.109375" style="90"/>
    <col min="2301" max="2301" width="17.5546875" style="90" customWidth="1"/>
    <col min="2302" max="2302" width="9.109375" style="90"/>
    <col min="2303" max="2303" width="42.5546875" style="90" customWidth="1"/>
    <col min="2304" max="2304" width="23.109375" style="90" customWidth="1"/>
    <col min="2305" max="2305" width="26" style="90" customWidth="1"/>
    <col min="2306" max="2306" width="31.5546875" style="90" customWidth="1"/>
    <col min="2307" max="2307" width="21" style="90" customWidth="1"/>
    <col min="2308" max="2556" width="9.109375" style="90"/>
    <col min="2557" max="2557" width="17.5546875" style="90" customWidth="1"/>
    <col min="2558" max="2558" width="9.109375" style="90"/>
    <col min="2559" max="2559" width="42.5546875" style="90" customWidth="1"/>
    <col min="2560" max="2560" width="23.109375" style="90" customWidth="1"/>
    <col min="2561" max="2561" width="26" style="90" customWidth="1"/>
    <col min="2562" max="2562" width="31.5546875" style="90" customWidth="1"/>
    <col min="2563" max="2563" width="21" style="90" customWidth="1"/>
    <col min="2564" max="2812" width="9.109375" style="90"/>
    <col min="2813" max="2813" width="17.5546875" style="90" customWidth="1"/>
    <col min="2814" max="2814" width="9.109375" style="90"/>
    <col min="2815" max="2815" width="42.5546875" style="90" customWidth="1"/>
    <col min="2816" max="2816" width="23.109375" style="90" customWidth="1"/>
    <col min="2817" max="2817" width="26" style="90" customWidth="1"/>
    <col min="2818" max="2818" width="31.5546875" style="90" customWidth="1"/>
    <col min="2819" max="2819" width="21" style="90" customWidth="1"/>
    <col min="2820" max="3068" width="9.109375" style="90"/>
    <col min="3069" max="3069" width="17.5546875" style="90" customWidth="1"/>
    <col min="3070" max="3070" width="9.109375" style="90"/>
    <col min="3071" max="3071" width="42.5546875" style="90" customWidth="1"/>
    <col min="3072" max="3072" width="23.109375" style="90" customWidth="1"/>
    <col min="3073" max="3073" width="26" style="90" customWidth="1"/>
    <col min="3074" max="3074" width="31.5546875" style="90" customWidth="1"/>
    <col min="3075" max="3075" width="21" style="90" customWidth="1"/>
    <col min="3076" max="3324" width="9.109375" style="90"/>
    <col min="3325" max="3325" width="17.5546875" style="90" customWidth="1"/>
    <col min="3326" max="3326" width="9.109375" style="90"/>
    <col min="3327" max="3327" width="42.5546875" style="90" customWidth="1"/>
    <col min="3328" max="3328" width="23.109375" style="90" customWidth="1"/>
    <col min="3329" max="3329" width="26" style="90" customWidth="1"/>
    <col min="3330" max="3330" width="31.5546875" style="90" customWidth="1"/>
    <col min="3331" max="3331" width="21" style="90" customWidth="1"/>
    <col min="3332" max="3580" width="9.109375" style="90"/>
    <col min="3581" max="3581" width="17.5546875" style="90" customWidth="1"/>
    <col min="3582" max="3582" width="9.109375" style="90"/>
    <col min="3583" max="3583" width="42.5546875" style="90" customWidth="1"/>
    <col min="3584" max="3584" width="23.109375" style="90" customWidth="1"/>
    <col min="3585" max="3585" width="26" style="90" customWidth="1"/>
    <col min="3586" max="3586" width="31.5546875" style="90" customWidth="1"/>
    <col min="3587" max="3587" width="21" style="90" customWidth="1"/>
    <col min="3588" max="3836" width="9.109375" style="90"/>
    <col min="3837" max="3837" width="17.5546875" style="90" customWidth="1"/>
    <col min="3838" max="3838" width="9.109375" style="90"/>
    <col min="3839" max="3839" width="42.5546875" style="90" customWidth="1"/>
    <col min="3840" max="3840" width="23.109375" style="90" customWidth="1"/>
    <col min="3841" max="3841" width="26" style="90" customWidth="1"/>
    <col min="3842" max="3842" width="31.5546875" style="90" customWidth="1"/>
    <col min="3843" max="3843" width="21" style="90" customWidth="1"/>
    <col min="3844" max="4092" width="9.109375" style="90"/>
    <col min="4093" max="4093" width="17.5546875" style="90" customWidth="1"/>
    <col min="4094" max="4094" width="9.109375" style="90"/>
    <col min="4095" max="4095" width="42.5546875" style="90" customWidth="1"/>
    <col min="4096" max="4096" width="23.109375" style="90" customWidth="1"/>
    <col min="4097" max="4097" width="26" style="90" customWidth="1"/>
    <col min="4098" max="4098" width="31.5546875" style="90" customWidth="1"/>
    <col min="4099" max="4099" width="21" style="90" customWidth="1"/>
    <col min="4100" max="4348" width="9.109375" style="90"/>
    <col min="4349" max="4349" width="17.5546875" style="90" customWidth="1"/>
    <col min="4350" max="4350" width="9.109375" style="90"/>
    <col min="4351" max="4351" width="42.5546875" style="90" customWidth="1"/>
    <col min="4352" max="4352" width="23.109375" style="90" customWidth="1"/>
    <col min="4353" max="4353" width="26" style="90" customWidth="1"/>
    <col min="4354" max="4354" width="31.5546875" style="90" customWidth="1"/>
    <col min="4355" max="4355" width="21" style="90" customWidth="1"/>
    <col min="4356" max="4604" width="9.109375" style="90"/>
    <col min="4605" max="4605" width="17.5546875" style="90" customWidth="1"/>
    <col min="4606" max="4606" width="9.109375" style="90"/>
    <col min="4607" max="4607" width="42.5546875" style="90" customWidth="1"/>
    <col min="4608" max="4608" width="23.109375" style="90" customWidth="1"/>
    <col min="4609" max="4609" width="26" style="90" customWidth="1"/>
    <col min="4610" max="4610" width="31.5546875" style="90" customWidth="1"/>
    <col min="4611" max="4611" width="21" style="90" customWidth="1"/>
    <col min="4612" max="4860" width="9.109375" style="90"/>
    <col min="4861" max="4861" width="17.5546875" style="90" customWidth="1"/>
    <col min="4862" max="4862" width="9.109375" style="90"/>
    <col min="4863" max="4863" width="42.5546875" style="90" customWidth="1"/>
    <col min="4864" max="4864" width="23.109375" style="90" customWidth="1"/>
    <col min="4865" max="4865" width="26" style="90" customWidth="1"/>
    <col min="4866" max="4866" width="31.5546875" style="90" customWidth="1"/>
    <col min="4867" max="4867" width="21" style="90" customWidth="1"/>
    <col min="4868" max="5116" width="9.109375" style="90"/>
    <col min="5117" max="5117" width="17.5546875" style="90" customWidth="1"/>
    <col min="5118" max="5118" width="9.109375" style="90"/>
    <col min="5119" max="5119" width="42.5546875" style="90" customWidth="1"/>
    <col min="5120" max="5120" width="23.109375" style="90" customWidth="1"/>
    <col min="5121" max="5121" width="26" style="90" customWidth="1"/>
    <col min="5122" max="5122" width="31.5546875" style="90" customWidth="1"/>
    <col min="5123" max="5123" width="21" style="90" customWidth="1"/>
    <col min="5124" max="5372" width="9.109375" style="90"/>
    <col min="5373" max="5373" width="17.5546875" style="90" customWidth="1"/>
    <col min="5374" max="5374" width="9.109375" style="90"/>
    <col min="5375" max="5375" width="42.5546875" style="90" customWidth="1"/>
    <col min="5376" max="5376" width="23.109375" style="90" customWidth="1"/>
    <col min="5377" max="5377" width="26" style="90" customWidth="1"/>
    <col min="5378" max="5378" width="31.5546875" style="90" customWidth="1"/>
    <col min="5379" max="5379" width="21" style="90" customWidth="1"/>
    <col min="5380" max="5628" width="9.109375" style="90"/>
    <col min="5629" max="5629" width="17.5546875" style="90" customWidth="1"/>
    <col min="5630" max="5630" width="9.109375" style="90"/>
    <col min="5631" max="5631" width="42.5546875" style="90" customWidth="1"/>
    <col min="5632" max="5632" width="23.109375" style="90" customWidth="1"/>
    <col min="5633" max="5633" width="26" style="90" customWidth="1"/>
    <col min="5634" max="5634" width="31.5546875" style="90" customWidth="1"/>
    <col min="5635" max="5635" width="21" style="90" customWidth="1"/>
    <col min="5636" max="5884" width="9.109375" style="90"/>
    <col min="5885" max="5885" width="17.5546875" style="90" customWidth="1"/>
    <col min="5886" max="5886" width="9.109375" style="90"/>
    <col min="5887" max="5887" width="42.5546875" style="90" customWidth="1"/>
    <col min="5888" max="5888" width="23.109375" style="90" customWidth="1"/>
    <col min="5889" max="5889" width="26" style="90" customWidth="1"/>
    <col min="5890" max="5890" width="31.5546875" style="90" customWidth="1"/>
    <col min="5891" max="5891" width="21" style="90" customWidth="1"/>
    <col min="5892" max="6140" width="9.109375" style="90"/>
    <col min="6141" max="6141" width="17.5546875" style="90" customWidth="1"/>
    <col min="6142" max="6142" width="9.109375" style="90"/>
    <col min="6143" max="6143" width="42.5546875" style="90" customWidth="1"/>
    <col min="6144" max="6144" width="23.109375" style="90" customWidth="1"/>
    <col min="6145" max="6145" width="26" style="90" customWidth="1"/>
    <col min="6146" max="6146" width="31.5546875" style="90" customWidth="1"/>
    <col min="6147" max="6147" width="21" style="90" customWidth="1"/>
    <col min="6148" max="6396" width="9.109375" style="90"/>
    <col min="6397" max="6397" width="17.5546875" style="90" customWidth="1"/>
    <col min="6398" max="6398" width="9.109375" style="90"/>
    <col min="6399" max="6399" width="42.5546875" style="90" customWidth="1"/>
    <col min="6400" max="6400" width="23.109375" style="90" customWidth="1"/>
    <col min="6401" max="6401" width="26" style="90" customWidth="1"/>
    <col min="6402" max="6402" width="31.5546875" style="90" customWidth="1"/>
    <col min="6403" max="6403" width="21" style="90" customWidth="1"/>
    <col min="6404" max="6652" width="9.109375" style="90"/>
    <col min="6653" max="6653" width="17.5546875" style="90" customWidth="1"/>
    <col min="6654" max="6654" width="9.109375" style="90"/>
    <col min="6655" max="6655" width="42.5546875" style="90" customWidth="1"/>
    <col min="6656" max="6656" width="23.109375" style="90" customWidth="1"/>
    <col min="6657" max="6657" width="26" style="90" customWidth="1"/>
    <col min="6658" max="6658" width="31.5546875" style="90" customWidth="1"/>
    <col min="6659" max="6659" width="21" style="90" customWidth="1"/>
    <col min="6660" max="6908" width="9.109375" style="90"/>
    <col min="6909" max="6909" width="17.5546875" style="90" customWidth="1"/>
    <col min="6910" max="6910" width="9.109375" style="90"/>
    <col min="6911" max="6911" width="42.5546875" style="90" customWidth="1"/>
    <col min="6912" max="6912" width="23.109375" style="90" customWidth="1"/>
    <col min="6913" max="6913" width="26" style="90" customWidth="1"/>
    <col min="6914" max="6914" width="31.5546875" style="90" customWidth="1"/>
    <col min="6915" max="6915" width="21" style="90" customWidth="1"/>
    <col min="6916" max="7164" width="9.109375" style="90"/>
    <col min="7165" max="7165" width="17.5546875" style="90" customWidth="1"/>
    <col min="7166" max="7166" width="9.109375" style="90"/>
    <col min="7167" max="7167" width="42.5546875" style="90" customWidth="1"/>
    <col min="7168" max="7168" width="23.109375" style="90" customWidth="1"/>
    <col min="7169" max="7169" width="26" style="90" customWidth="1"/>
    <col min="7170" max="7170" width="31.5546875" style="90" customWidth="1"/>
    <col min="7171" max="7171" width="21" style="90" customWidth="1"/>
    <col min="7172" max="7420" width="9.109375" style="90"/>
    <col min="7421" max="7421" width="17.5546875" style="90" customWidth="1"/>
    <col min="7422" max="7422" width="9.109375" style="90"/>
    <col min="7423" max="7423" width="42.5546875" style="90" customWidth="1"/>
    <col min="7424" max="7424" width="23.109375" style="90" customWidth="1"/>
    <col min="7425" max="7425" width="26" style="90" customWidth="1"/>
    <col min="7426" max="7426" width="31.5546875" style="90" customWidth="1"/>
    <col min="7427" max="7427" width="21" style="90" customWidth="1"/>
    <col min="7428" max="7676" width="9.109375" style="90"/>
    <col min="7677" max="7677" width="17.5546875" style="90" customWidth="1"/>
    <col min="7678" max="7678" width="9.109375" style="90"/>
    <col min="7679" max="7679" width="42.5546875" style="90" customWidth="1"/>
    <col min="7680" max="7680" width="23.109375" style="90" customWidth="1"/>
    <col min="7681" max="7681" width="26" style="90" customWidth="1"/>
    <col min="7682" max="7682" width="31.5546875" style="90" customWidth="1"/>
    <col min="7683" max="7683" width="21" style="90" customWidth="1"/>
    <col min="7684" max="7932" width="9.109375" style="90"/>
    <col min="7933" max="7933" width="17.5546875" style="90" customWidth="1"/>
    <col min="7934" max="7934" width="9.109375" style="90"/>
    <col min="7935" max="7935" width="42.5546875" style="90" customWidth="1"/>
    <col min="7936" max="7936" width="23.109375" style="90" customWidth="1"/>
    <col min="7937" max="7937" width="26" style="90" customWidth="1"/>
    <col min="7938" max="7938" width="31.5546875" style="90" customWidth="1"/>
    <col min="7939" max="7939" width="21" style="90" customWidth="1"/>
    <col min="7940" max="8188" width="9.109375" style="90"/>
    <col min="8189" max="8189" width="17.5546875" style="90" customWidth="1"/>
    <col min="8190" max="8190" width="9.109375" style="90"/>
    <col min="8191" max="8191" width="42.5546875" style="90" customWidth="1"/>
    <col min="8192" max="8192" width="23.109375" style="90" customWidth="1"/>
    <col min="8193" max="8193" width="26" style="90" customWidth="1"/>
    <col min="8194" max="8194" width="31.5546875" style="90" customWidth="1"/>
    <col min="8195" max="8195" width="21" style="90" customWidth="1"/>
    <col min="8196" max="8444" width="9.109375" style="90"/>
    <col min="8445" max="8445" width="17.5546875" style="90" customWidth="1"/>
    <col min="8446" max="8446" width="9.109375" style="90"/>
    <col min="8447" max="8447" width="42.5546875" style="90" customWidth="1"/>
    <col min="8448" max="8448" width="23.109375" style="90" customWidth="1"/>
    <col min="8449" max="8449" width="26" style="90" customWidth="1"/>
    <col min="8450" max="8450" width="31.5546875" style="90" customWidth="1"/>
    <col min="8451" max="8451" width="21" style="90" customWidth="1"/>
    <col min="8452" max="8700" width="9.109375" style="90"/>
    <col min="8701" max="8701" width="17.5546875" style="90" customWidth="1"/>
    <col min="8702" max="8702" width="9.109375" style="90"/>
    <col min="8703" max="8703" width="42.5546875" style="90" customWidth="1"/>
    <col min="8704" max="8704" width="23.109375" style="90" customWidth="1"/>
    <col min="8705" max="8705" width="26" style="90" customWidth="1"/>
    <col min="8706" max="8706" width="31.5546875" style="90" customWidth="1"/>
    <col min="8707" max="8707" width="21" style="90" customWidth="1"/>
    <col min="8708" max="8956" width="9.109375" style="90"/>
    <col min="8957" max="8957" width="17.5546875" style="90" customWidth="1"/>
    <col min="8958" max="8958" width="9.109375" style="90"/>
    <col min="8959" max="8959" width="42.5546875" style="90" customWidth="1"/>
    <col min="8960" max="8960" width="23.109375" style="90" customWidth="1"/>
    <col min="8961" max="8961" width="26" style="90" customWidth="1"/>
    <col min="8962" max="8962" width="31.5546875" style="90" customWidth="1"/>
    <col min="8963" max="8963" width="21" style="90" customWidth="1"/>
    <col min="8964" max="9212" width="9.109375" style="90"/>
    <col min="9213" max="9213" width="17.5546875" style="90" customWidth="1"/>
    <col min="9214" max="9214" width="9.109375" style="90"/>
    <col min="9215" max="9215" width="42.5546875" style="90" customWidth="1"/>
    <col min="9216" max="9216" width="23.109375" style="90" customWidth="1"/>
    <col min="9217" max="9217" width="26" style="90" customWidth="1"/>
    <col min="9218" max="9218" width="31.5546875" style="90" customWidth="1"/>
    <col min="9219" max="9219" width="21" style="90" customWidth="1"/>
    <col min="9220" max="9468" width="9.109375" style="90"/>
    <col min="9469" max="9469" width="17.5546875" style="90" customWidth="1"/>
    <col min="9470" max="9470" width="9.109375" style="90"/>
    <col min="9471" max="9471" width="42.5546875" style="90" customWidth="1"/>
    <col min="9472" max="9472" width="23.109375" style="90" customWidth="1"/>
    <col min="9473" max="9473" width="26" style="90" customWidth="1"/>
    <col min="9474" max="9474" width="31.5546875" style="90" customWidth="1"/>
    <col min="9475" max="9475" width="21" style="90" customWidth="1"/>
    <col min="9476" max="9724" width="9.109375" style="90"/>
    <col min="9725" max="9725" width="17.5546875" style="90" customWidth="1"/>
    <col min="9726" max="9726" width="9.109375" style="90"/>
    <col min="9727" max="9727" width="42.5546875" style="90" customWidth="1"/>
    <col min="9728" max="9728" width="23.109375" style="90" customWidth="1"/>
    <col min="9729" max="9729" width="26" style="90" customWidth="1"/>
    <col min="9730" max="9730" width="31.5546875" style="90" customWidth="1"/>
    <col min="9731" max="9731" width="21" style="90" customWidth="1"/>
    <col min="9732" max="9980" width="9.109375" style="90"/>
    <col min="9981" max="9981" width="17.5546875" style="90" customWidth="1"/>
    <col min="9982" max="9982" width="9.109375" style="90"/>
    <col min="9983" max="9983" width="42.5546875" style="90" customWidth="1"/>
    <col min="9984" max="9984" width="23.109375" style="90" customWidth="1"/>
    <col min="9985" max="9985" width="26" style="90" customWidth="1"/>
    <col min="9986" max="9986" width="31.5546875" style="90" customWidth="1"/>
    <col min="9987" max="9987" width="21" style="90" customWidth="1"/>
    <col min="9988" max="10236" width="9.109375" style="90"/>
    <col min="10237" max="10237" width="17.5546875" style="90" customWidth="1"/>
    <col min="10238" max="10238" width="9.109375" style="90"/>
    <col min="10239" max="10239" width="42.5546875" style="90" customWidth="1"/>
    <col min="10240" max="10240" width="23.109375" style="90" customWidth="1"/>
    <col min="10241" max="10241" width="26" style="90" customWidth="1"/>
    <col min="10242" max="10242" width="31.5546875" style="90" customWidth="1"/>
    <col min="10243" max="10243" width="21" style="90" customWidth="1"/>
    <col min="10244" max="10492" width="9.109375" style="90"/>
    <col min="10493" max="10493" width="17.5546875" style="90" customWidth="1"/>
    <col min="10494" max="10494" width="9.109375" style="90"/>
    <col min="10495" max="10495" width="42.5546875" style="90" customWidth="1"/>
    <col min="10496" max="10496" width="23.109375" style="90" customWidth="1"/>
    <col min="10497" max="10497" width="26" style="90" customWidth="1"/>
    <col min="10498" max="10498" width="31.5546875" style="90" customWidth="1"/>
    <col min="10499" max="10499" width="21" style="90" customWidth="1"/>
    <col min="10500" max="10748" width="9.109375" style="90"/>
    <col min="10749" max="10749" width="17.5546875" style="90" customWidth="1"/>
    <col min="10750" max="10750" width="9.109375" style="90"/>
    <col min="10751" max="10751" width="42.5546875" style="90" customWidth="1"/>
    <col min="10752" max="10752" width="23.109375" style="90" customWidth="1"/>
    <col min="10753" max="10753" width="26" style="90" customWidth="1"/>
    <col min="10754" max="10754" width="31.5546875" style="90" customWidth="1"/>
    <col min="10755" max="10755" width="21" style="90" customWidth="1"/>
    <col min="10756" max="11004" width="9.109375" style="90"/>
    <col min="11005" max="11005" width="17.5546875" style="90" customWidth="1"/>
    <col min="11006" max="11006" width="9.109375" style="90"/>
    <col min="11007" max="11007" width="42.5546875" style="90" customWidth="1"/>
    <col min="11008" max="11008" width="23.109375" style="90" customWidth="1"/>
    <col min="11009" max="11009" width="26" style="90" customWidth="1"/>
    <col min="11010" max="11010" width="31.5546875" style="90" customWidth="1"/>
    <col min="11011" max="11011" width="21" style="90" customWidth="1"/>
    <col min="11012" max="11260" width="9.109375" style="90"/>
    <col min="11261" max="11261" width="17.5546875" style="90" customWidth="1"/>
    <col min="11262" max="11262" width="9.109375" style="90"/>
    <col min="11263" max="11263" width="42.5546875" style="90" customWidth="1"/>
    <col min="11264" max="11264" width="23.109375" style="90" customWidth="1"/>
    <col min="11265" max="11265" width="26" style="90" customWidth="1"/>
    <col min="11266" max="11266" width="31.5546875" style="90" customWidth="1"/>
    <col min="11267" max="11267" width="21" style="90" customWidth="1"/>
    <col min="11268" max="11516" width="9.109375" style="90"/>
    <col min="11517" max="11517" width="17.5546875" style="90" customWidth="1"/>
    <col min="11518" max="11518" width="9.109375" style="90"/>
    <col min="11519" max="11519" width="42.5546875" style="90" customWidth="1"/>
    <col min="11520" max="11520" width="23.109375" style="90" customWidth="1"/>
    <col min="11521" max="11521" width="26" style="90" customWidth="1"/>
    <col min="11522" max="11522" width="31.5546875" style="90" customWidth="1"/>
    <col min="11523" max="11523" width="21" style="90" customWidth="1"/>
    <col min="11524" max="11772" width="9.109375" style="90"/>
    <col min="11773" max="11773" width="17.5546875" style="90" customWidth="1"/>
    <col min="11774" max="11774" width="9.109375" style="90"/>
    <col min="11775" max="11775" width="42.5546875" style="90" customWidth="1"/>
    <col min="11776" max="11776" width="23.109375" style="90" customWidth="1"/>
    <col min="11777" max="11777" width="26" style="90" customWidth="1"/>
    <col min="11778" max="11778" width="31.5546875" style="90" customWidth="1"/>
    <col min="11779" max="11779" width="21" style="90" customWidth="1"/>
    <col min="11780" max="12028" width="9.109375" style="90"/>
    <col min="12029" max="12029" width="17.5546875" style="90" customWidth="1"/>
    <col min="12030" max="12030" width="9.109375" style="90"/>
    <col min="12031" max="12031" width="42.5546875" style="90" customWidth="1"/>
    <col min="12032" max="12032" width="23.109375" style="90" customWidth="1"/>
    <col min="12033" max="12033" width="26" style="90" customWidth="1"/>
    <col min="12034" max="12034" width="31.5546875" style="90" customWidth="1"/>
    <col min="12035" max="12035" width="21" style="90" customWidth="1"/>
    <col min="12036" max="12284" width="9.109375" style="90"/>
    <col min="12285" max="12285" width="17.5546875" style="90" customWidth="1"/>
    <col min="12286" max="12286" width="9.109375" style="90"/>
    <col min="12287" max="12287" width="42.5546875" style="90" customWidth="1"/>
    <col min="12288" max="12288" width="23.109375" style="90" customWidth="1"/>
    <col min="12289" max="12289" width="26" style="90" customWidth="1"/>
    <col min="12290" max="12290" width="31.5546875" style="90" customWidth="1"/>
    <col min="12291" max="12291" width="21" style="90" customWidth="1"/>
    <col min="12292" max="12540" width="9.109375" style="90"/>
    <col min="12541" max="12541" width="17.5546875" style="90" customWidth="1"/>
    <col min="12542" max="12542" width="9.109375" style="90"/>
    <col min="12543" max="12543" width="42.5546875" style="90" customWidth="1"/>
    <col min="12544" max="12544" width="23.109375" style="90" customWidth="1"/>
    <col min="12545" max="12545" width="26" style="90" customWidth="1"/>
    <col min="12546" max="12546" width="31.5546875" style="90" customWidth="1"/>
    <col min="12547" max="12547" width="21" style="90" customWidth="1"/>
    <col min="12548" max="12796" width="9.109375" style="90"/>
    <col min="12797" max="12797" width="17.5546875" style="90" customWidth="1"/>
    <col min="12798" max="12798" width="9.109375" style="90"/>
    <col min="12799" max="12799" width="42.5546875" style="90" customWidth="1"/>
    <col min="12800" max="12800" width="23.109375" style="90" customWidth="1"/>
    <col min="12801" max="12801" width="26" style="90" customWidth="1"/>
    <col min="12802" max="12802" width="31.5546875" style="90" customWidth="1"/>
    <col min="12803" max="12803" width="21" style="90" customWidth="1"/>
    <col min="12804" max="13052" width="9.109375" style="90"/>
    <col min="13053" max="13053" width="17.5546875" style="90" customWidth="1"/>
    <col min="13054" max="13054" width="9.109375" style="90"/>
    <col min="13055" max="13055" width="42.5546875" style="90" customWidth="1"/>
    <col min="13056" max="13056" width="23.109375" style="90" customWidth="1"/>
    <col min="13057" max="13057" width="26" style="90" customWidth="1"/>
    <col min="13058" max="13058" width="31.5546875" style="90" customWidth="1"/>
    <col min="13059" max="13059" width="21" style="90" customWidth="1"/>
    <col min="13060" max="13308" width="9.109375" style="90"/>
    <col min="13309" max="13309" width="17.5546875" style="90" customWidth="1"/>
    <col min="13310" max="13310" width="9.109375" style="90"/>
    <col min="13311" max="13311" width="42.5546875" style="90" customWidth="1"/>
    <col min="13312" max="13312" width="23.109375" style="90" customWidth="1"/>
    <col min="13313" max="13313" width="26" style="90" customWidth="1"/>
    <col min="13314" max="13314" width="31.5546875" style="90" customWidth="1"/>
    <col min="13315" max="13315" width="21" style="90" customWidth="1"/>
    <col min="13316" max="13564" width="9.109375" style="90"/>
    <col min="13565" max="13565" width="17.5546875" style="90" customWidth="1"/>
    <col min="13566" max="13566" width="9.109375" style="90"/>
    <col min="13567" max="13567" width="42.5546875" style="90" customWidth="1"/>
    <col min="13568" max="13568" width="23.109375" style="90" customWidth="1"/>
    <col min="13569" max="13569" width="26" style="90" customWidth="1"/>
    <col min="13570" max="13570" width="31.5546875" style="90" customWidth="1"/>
    <col min="13571" max="13571" width="21" style="90" customWidth="1"/>
    <col min="13572" max="13820" width="9.109375" style="90"/>
    <col min="13821" max="13821" width="17.5546875" style="90" customWidth="1"/>
    <col min="13822" max="13822" width="9.109375" style="90"/>
    <col min="13823" max="13823" width="42.5546875" style="90" customWidth="1"/>
    <col min="13824" max="13824" width="23.109375" style="90" customWidth="1"/>
    <col min="13825" max="13825" width="26" style="90" customWidth="1"/>
    <col min="13826" max="13826" width="31.5546875" style="90" customWidth="1"/>
    <col min="13827" max="13827" width="21" style="90" customWidth="1"/>
    <col min="13828" max="14076" width="9.109375" style="90"/>
    <col min="14077" max="14077" width="17.5546875" style="90" customWidth="1"/>
    <col min="14078" max="14078" width="9.109375" style="90"/>
    <col min="14079" max="14079" width="42.5546875" style="90" customWidth="1"/>
    <col min="14080" max="14080" width="23.109375" style="90" customWidth="1"/>
    <col min="14081" max="14081" width="26" style="90" customWidth="1"/>
    <col min="14082" max="14082" width="31.5546875" style="90" customWidth="1"/>
    <col min="14083" max="14083" width="21" style="90" customWidth="1"/>
    <col min="14084" max="14332" width="9.109375" style="90"/>
    <col min="14333" max="14333" width="17.5546875" style="90" customWidth="1"/>
    <col min="14334" max="14334" width="9.109375" style="90"/>
    <col min="14335" max="14335" width="42.5546875" style="90" customWidth="1"/>
    <col min="14336" max="14336" width="23.109375" style="90" customWidth="1"/>
    <col min="14337" max="14337" width="26" style="90" customWidth="1"/>
    <col min="14338" max="14338" width="31.5546875" style="90" customWidth="1"/>
    <col min="14339" max="14339" width="21" style="90" customWidth="1"/>
    <col min="14340" max="14588" width="9.109375" style="90"/>
    <col min="14589" max="14589" width="17.5546875" style="90" customWidth="1"/>
    <col min="14590" max="14590" width="9.109375" style="90"/>
    <col min="14591" max="14591" width="42.5546875" style="90" customWidth="1"/>
    <col min="14592" max="14592" width="23.109375" style="90" customWidth="1"/>
    <col min="14593" max="14593" width="26" style="90" customWidth="1"/>
    <col min="14594" max="14594" width="31.5546875" style="90" customWidth="1"/>
    <col min="14595" max="14595" width="21" style="90" customWidth="1"/>
    <col min="14596" max="14844" width="9.109375" style="90"/>
    <col min="14845" max="14845" width="17.5546875" style="90" customWidth="1"/>
    <col min="14846" max="14846" width="9.109375" style="90"/>
    <col min="14847" max="14847" width="42.5546875" style="90" customWidth="1"/>
    <col min="14848" max="14848" width="23.109375" style="90" customWidth="1"/>
    <col min="14849" max="14849" width="26" style="90" customWidth="1"/>
    <col min="14850" max="14850" width="31.5546875" style="90" customWidth="1"/>
    <col min="14851" max="14851" width="21" style="90" customWidth="1"/>
    <col min="14852" max="15100" width="9.109375" style="90"/>
    <col min="15101" max="15101" width="17.5546875" style="90" customWidth="1"/>
    <col min="15102" max="15102" width="9.109375" style="90"/>
    <col min="15103" max="15103" width="42.5546875" style="90" customWidth="1"/>
    <col min="15104" max="15104" width="23.109375" style="90" customWidth="1"/>
    <col min="15105" max="15105" width="26" style="90" customWidth="1"/>
    <col min="15106" max="15106" width="31.5546875" style="90" customWidth="1"/>
    <col min="15107" max="15107" width="21" style="90" customWidth="1"/>
    <col min="15108" max="15356" width="9.109375" style="90"/>
    <col min="15357" max="15357" width="17.5546875" style="90" customWidth="1"/>
    <col min="15358" max="15358" width="9.109375" style="90"/>
    <col min="15359" max="15359" width="42.5546875" style="90" customWidth="1"/>
    <col min="15360" max="15360" width="23.109375" style="90" customWidth="1"/>
    <col min="15361" max="15361" width="26" style="90" customWidth="1"/>
    <col min="15362" max="15362" width="31.5546875" style="90" customWidth="1"/>
    <col min="15363" max="15363" width="21" style="90" customWidth="1"/>
    <col min="15364" max="15612" width="9.109375" style="90"/>
    <col min="15613" max="15613" width="17.5546875" style="90" customWidth="1"/>
    <col min="15614" max="15614" width="9.109375" style="90"/>
    <col min="15615" max="15615" width="42.5546875" style="90" customWidth="1"/>
    <col min="15616" max="15616" width="23.109375" style="90" customWidth="1"/>
    <col min="15617" max="15617" width="26" style="90" customWidth="1"/>
    <col min="15618" max="15618" width="31.5546875" style="90" customWidth="1"/>
    <col min="15619" max="15619" width="21" style="90" customWidth="1"/>
    <col min="15620" max="15868" width="9.109375" style="90"/>
    <col min="15869" max="15869" width="17.5546875" style="90" customWidth="1"/>
    <col min="15870" max="15870" width="9.109375" style="90"/>
    <col min="15871" max="15871" width="42.5546875" style="90" customWidth="1"/>
    <col min="15872" max="15872" width="23.109375" style="90" customWidth="1"/>
    <col min="15873" max="15873" width="26" style="90" customWidth="1"/>
    <col min="15874" max="15874" width="31.5546875" style="90" customWidth="1"/>
    <col min="15875" max="15875" width="21" style="90" customWidth="1"/>
    <col min="15876" max="16124" width="9.109375" style="90"/>
    <col min="16125" max="16125" width="17.5546875" style="90" customWidth="1"/>
    <col min="16126" max="16126" width="9.109375" style="90"/>
    <col min="16127" max="16127" width="42.5546875" style="90" customWidth="1"/>
    <col min="16128" max="16128" width="23.109375" style="90" customWidth="1"/>
    <col min="16129" max="16129" width="26" style="90" customWidth="1"/>
    <col min="16130" max="16130" width="31.5546875" style="90" customWidth="1"/>
    <col min="16131" max="16131" width="21" style="90" customWidth="1"/>
    <col min="16132" max="16384" width="9.109375" style="90"/>
  </cols>
  <sheetData>
    <row r="1" spans="1:6" s="101" customFormat="1" ht="63.75" customHeight="1">
      <c r="A1" s="103" t="s">
        <v>6</v>
      </c>
      <c r="B1" s="152" t="s">
        <v>186</v>
      </c>
      <c r="C1" s="152"/>
      <c r="D1" s="152"/>
      <c r="E1" s="152"/>
      <c r="F1" s="102" t="s">
        <v>14</v>
      </c>
    </row>
    <row r="2" spans="1:6" ht="56.25" customHeight="1">
      <c r="A2" s="153" t="s">
        <v>16</v>
      </c>
      <c r="B2" s="153"/>
      <c r="C2" s="153"/>
      <c r="D2" s="153"/>
      <c r="E2" s="153"/>
      <c r="F2" s="153"/>
    </row>
    <row r="3" spans="1:6" ht="21" customHeight="1">
      <c r="A3" s="154" t="s">
        <v>160</v>
      </c>
      <c r="B3" s="154"/>
      <c r="C3" s="154"/>
      <c r="D3" s="154"/>
      <c r="E3" s="154"/>
      <c r="F3" s="154"/>
    </row>
    <row r="4" spans="1:6" ht="26.4" customHeight="1">
      <c r="A4" s="100" t="s">
        <v>159</v>
      </c>
      <c r="B4" s="100" t="s">
        <v>158</v>
      </c>
      <c r="C4" s="100" t="s">
        <v>157</v>
      </c>
      <c r="D4" s="100" t="s">
        <v>156</v>
      </c>
      <c r="E4" s="100" t="s">
        <v>155</v>
      </c>
      <c r="F4" s="100" t="s">
        <v>154</v>
      </c>
    </row>
    <row r="5" spans="1:6" ht="39.75" customHeight="1">
      <c r="A5" s="95">
        <v>1</v>
      </c>
      <c r="B5" s="95" t="s">
        <v>153</v>
      </c>
      <c r="C5" s="95" t="s">
        <v>152</v>
      </c>
      <c r="D5" s="99">
        <f>'Sec-A'!F81</f>
        <v>2851875.2633333332</v>
      </c>
      <c r="E5" s="97"/>
      <c r="F5" s="92"/>
    </row>
    <row r="6" spans="1:6" ht="39.75" customHeight="1">
      <c r="A6" s="95">
        <v>2</v>
      </c>
      <c r="B6" s="95" t="s">
        <v>151</v>
      </c>
      <c r="C6" s="95" t="s">
        <v>150</v>
      </c>
      <c r="D6" s="99">
        <f>'Sec-B(Civil&amp;Structure)'!F34</f>
        <v>788622.85</v>
      </c>
      <c r="E6" s="98"/>
      <c r="F6" s="92"/>
    </row>
    <row r="7" spans="1:6" ht="39.75" customHeight="1">
      <c r="A7" s="95"/>
      <c r="B7" s="95"/>
      <c r="C7" s="95"/>
      <c r="D7" s="99"/>
      <c r="E7" s="98"/>
      <c r="F7" s="92"/>
    </row>
    <row r="8" spans="1:6" ht="39.75" customHeight="1">
      <c r="A8" s="95">
        <v>3</v>
      </c>
      <c r="B8" s="94"/>
      <c r="C8" s="96" t="s">
        <v>184</v>
      </c>
      <c r="D8" s="93">
        <f>SUM(D5:D6)</f>
        <v>3640498.1133333333</v>
      </c>
      <c r="E8" s="97"/>
      <c r="F8" s="92"/>
    </row>
  </sheetData>
  <sheetProtection password="CEE5" sheet="1" objects="1" scenarios="1" formatCells="0" formatColumns="0" formatRows="0"/>
  <mergeCells count="3">
    <mergeCell ref="B1:E1"/>
    <mergeCell ref="A2:F2"/>
    <mergeCell ref="A3:F3"/>
  </mergeCells>
  <pageMargins left="0.70866141732283505" right="0.70866141732283505" top="0.74803149606299202" bottom="0.74803149606299202" header="0.31496062992126" footer="0.31496062992126"/>
  <pageSetup paperSize="9" scale="61" orientation="landscape" r:id="rId1"/>
  <drawing r:id="rId2"/>
</worksheet>
</file>

<file path=xl/worksheets/sheet3.xml><?xml version="1.0" encoding="utf-8"?>
<worksheet xmlns="http://schemas.openxmlformats.org/spreadsheetml/2006/main" xmlns:r="http://schemas.openxmlformats.org/officeDocument/2006/relationships">
  <sheetPr>
    <tabColor rgb="FF92D050"/>
  </sheetPr>
  <dimension ref="A1:G83"/>
  <sheetViews>
    <sheetView view="pageBreakPreview" topLeftCell="A73" zoomScale="70" zoomScaleNormal="70" zoomScaleSheetLayoutView="70" workbookViewId="0">
      <selection activeCell="F81" sqref="F81"/>
    </sheetView>
  </sheetViews>
  <sheetFormatPr defaultRowHeight="13.2"/>
  <cols>
    <col min="1" max="1" width="21.33203125" style="13" customWidth="1"/>
    <col min="2" max="2" width="87.5546875" style="14" customWidth="1"/>
    <col min="3" max="3" width="9.33203125" style="13" customWidth="1"/>
    <col min="4" max="4" width="8.33203125" style="15" customWidth="1"/>
    <col min="5" max="5" width="28.44140625" style="15" customWidth="1"/>
    <col min="6" max="6" width="29" style="15" customWidth="1"/>
    <col min="7" max="7" width="14.6640625" style="16" customWidth="1"/>
    <col min="8" max="9" width="4.88671875" style="16" customWidth="1"/>
    <col min="10" max="10" width="6.33203125" style="16" bestFit="1" customWidth="1"/>
    <col min="11" max="11" width="12" style="16" bestFit="1" customWidth="1"/>
    <col min="12" max="12" width="4.88671875" style="16" customWidth="1"/>
    <col min="13" max="13" width="8.6640625" style="16" bestFit="1" customWidth="1"/>
    <col min="14" max="255" width="9.109375" style="16"/>
    <col min="256" max="256" width="20" style="16" customWidth="1"/>
    <col min="257" max="257" width="104.109375" style="16" customWidth="1"/>
    <col min="258" max="258" width="9.6640625" style="16" customWidth="1"/>
    <col min="259" max="259" width="10.5546875" style="16" customWidth="1"/>
    <col min="260" max="260" width="36.88671875" style="16" customWidth="1"/>
    <col min="261" max="261" width="37.33203125" style="16" customWidth="1"/>
    <col min="262" max="262" width="5.109375" style="16" bestFit="1" customWidth="1"/>
    <col min="263" max="263" width="14.6640625" style="16" customWidth="1"/>
    <col min="264" max="265" width="4.88671875" style="16" customWidth="1"/>
    <col min="266" max="266" width="6.33203125" style="16" bestFit="1" customWidth="1"/>
    <col min="267" max="267" width="12" style="16" bestFit="1" customWidth="1"/>
    <col min="268" max="268" width="4.88671875" style="16" customWidth="1"/>
    <col min="269" max="269" width="8.6640625" style="16" bestFit="1" customWidth="1"/>
    <col min="270" max="511" width="9.109375" style="16"/>
    <col min="512" max="512" width="20" style="16" customWidth="1"/>
    <col min="513" max="513" width="104.109375" style="16" customWidth="1"/>
    <col min="514" max="514" width="9.6640625" style="16" customWidth="1"/>
    <col min="515" max="515" width="10.5546875" style="16" customWidth="1"/>
    <col min="516" max="516" width="36.88671875" style="16" customWidth="1"/>
    <col min="517" max="517" width="37.33203125" style="16" customWidth="1"/>
    <col min="518" max="518" width="5.109375" style="16" bestFit="1" customWidth="1"/>
    <col min="519" max="519" width="14.6640625" style="16" customWidth="1"/>
    <col min="520" max="521" width="4.88671875" style="16" customWidth="1"/>
    <col min="522" max="522" width="6.33203125" style="16" bestFit="1" customWidth="1"/>
    <col min="523" max="523" width="12" style="16" bestFit="1" customWidth="1"/>
    <col min="524" max="524" width="4.88671875" style="16" customWidth="1"/>
    <col min="525" max="525" width="8.6640625" style="16" bestFit="1" customWidth="1"/>
    <col min="526" max="767" width="9.109375" style="16"/>
    <col min="768" max="768" width="20" style="16" customWidth="1"/>
    <col min="769" max="769" width="104.109375" style="16" customWidth="1"/>
    <col min="770" max="770" width="9.6640625" style="16" customWidth="1"/>
    <col min="771" max="771" width="10.5546875" style="16" customWidth="1"/>
    <col min="772" max="772" width="36.88671875" style="16" customWidth="1"/>
    <col min="773" max="773" width="37.33203125" style="16" customWidth="1"/>
    <col min="774" max="774" width="5.109375" style="16" bestFit="1" customWidth="1"/>
    <col min="775" max="775" width="14.6640625" style="16" customWidth="1"/>
    <col min="776" max="777" width="4.88671875" style="16" customWidth="1"/>
    <col min="778" max="778" width="6.33203125" style="16" bestFit="1" customWidth="1"/>
    <col min="779" max="779" width="12" style="16" bestFit="1" customWidth="1"/>
    <col min="780" max="780" width="4.88671875" style="16" customWidth="1"/>
    <col min="781" max="781" width="8.6640625" style="16" bestFit="1" customWidth="1"/>
    <col min="782" max="1023" width="9.109375" style="16"/>
    <col min="1024" max="1024" width="20" style="16" customWidth="1"/>
    <col min="1025" max="1025" width="104.109375" style="16" customWidth="1"/>
    <col min="1026" max="1026" width="9.6640625" style="16" customWidth="1"/>
    <col min="1027" max="1027" width="10.5546875" style="16" customWidth="1"/>
    <col min="1028" max="1028" width="36.88671875" style="16" customWidth="1"/>
    <col min="1029" max="1029" width="37.33203125" style="16" customWidth="1"/>
    <col min="1030" max="1030" width="5.109375" style="16" bestFit="1" customWidth="1"/>
    <col min="1031" max="1031" width="14.6640625" style="16" customWidth="1"/>
    <col min="1032" max="1033" width="4.88671875" style="16" customWidth="1"/>
    <col min="1034" max="1034" width="6.33203125" style="16" bestFit="1" customWidth="1"/>
    <col min="1035" max="1035" width="12" style="16" bestFit="1" customWidth="1"/>
    <col min="1036" max="1036" width="4.88671875" style="16" customWidth="1"/>
    <col min="1037" max="1037" width="8.6640625" style="16" bestFit="1" customWidth="1"/>
    <col min="1038" max="1279" width="9.109375" style="16"/>
    <col min="1280" max="1280" width="20" style="16" customWidth="1"/>
    <col min="1281" max="1281" width="104.109375" style="16" customWidth="1"/>
    <col min="1282" max="1282" width="9.6640625" style="16" customWidth="1"/>
    <col min="1283" max="1283" width="10.5546875" style="16" customWidth="1"/>
    <col min="1284" max="1284" width="36.88671875" style="16" customWidth="1"/>
    <col min="1285" max="1285" width="37.33203125" style="16" customWidth="1"/>
    <col min="1286" max="1286" width="5.109375" style="16" bestFit="1" customWidth="1"/>
    <col min="1287" max="1287" width="14.6640625" style="16" customWidth="1"/>
    <col min="1288" max="1289" width="4.88671875" style="16" customWidth="1"/>
    <col min="1290" max="1290" width="6.33203125" style="16" bestFit="1" customWidth="1"/>
    <col min="1291" max="1291" width="12" style="16" bestFit="1" customWidth="1"/>
    <col min="1292" max="1292" width="4.88671875" style="16" customWidth="1"/>
    <col min="1293" max="1293" width="8.6640625" style="16" bestFit="1" customWidth="1"/>
    <col min="1294" max="1535" width="9.109375" style="16"/>
    <col min="1536" max="1536" width="20" style="16" customWidth="1"/>
    <col min="1537" max="1537" width="104.109375" style="16" customWidth="1"/>
    <col min="1538" max="1538" width="9.6640625" style="16" customWidth="1"/>
    <col min="1539" max="1539" width="10.5546875" style="16" customWidth="1"/>
    <col min="1540" max="1540" width="36.88671875" style="16" customWidth="1"/>
    <col min="1541" max="1541" width="37.33203125" style="16" customWidth="1"/>
    <col min="1542" max="1542" width="5.109375" style="16" bestFit="1" customWidth="1"/>
    <col min="1543" max="1543" width="14.6640625" style="16" customWidth="1"/>
    <col min="1544" max="1545" width="4.88671875" style="16" customWidth="1"/>
    <col min="1546" max="1546" width="6.33203125" style="16" bestFit="1" customWidth="1"/>
    <col min="1547" max="1547" width="12" style="16" bestFit="1" customWidth="1"/>
    <col min="1548" max="1548" width="4.88671875" style="16" customWidth="1"/>
    <col min="1549" max="1549" width="8.6640625" style="16" bestFit="1" customWidth="1"/>
    <col min="1550" max="1791" width="9.109375" style="16"/>
    <col min="1792" max="1792" width="20" style="16" customWidth="1"/>
    <col min="1793" max="1793" width="104.109375" style="16" customWidth="1"/>
    <col min="1794" max="1794" width="9.6640625" style="16" customWidth="1"/>
    <col min="1795" max="1795" width="10.5546875" style="16" customWidth="1"/>
    <col min="1796" max="1796" width="36.88671875" style="16" customWidth="1"/>
    <col min="1797" max="1797" width="37.33203125" style="16" customWidth="1"/>
    <col min="1798" max="1798" width="5.109375" style="16" bestFit="1" customWidth="1"/>
    <col min="1799" max="1799" width="14.6640625" style="16" customWidth="1"/>
    <col min="1800" max="1801" width="4.88671875" style="16" customWidth="1"/>
    <col min="1802" max="1802" width="6.33203125" style="16" bestFit="1" customWidth="1"/>
    <col min="1803" max="1803" width="12" style="16" bestFit="1" customWidth="1"/>
    <col min="1804" max="1804" width="4.88671875" style="16" customWidth="1"/>
    <col min="1805" max="1805" width="8.6640625" style="16" bestFit="1" customWidth="1"/>
    <col min="1806" max="2047" width="9.109375" style="16"/>
    <col min="2048" max="2048" width="20" style="16" customWidth="1"/>
    <col min="2049" max="2049" width="104.109375" style="16" customWidth="1"/>
    <col min="2050" max="2050" width="9.6640625" style="16" customWidth="1"/>
    <col min="2051" max="2051" width="10.5546875" style="16" customWidth="1"/>
    <col min="2052" max="2052" width="36.88671875" style="16" customWidth="1"/>
    <col min="2053" max="2053" width="37.33203125" style="16" customWidth="1"/>
    <col min="2054" max="2054" width="5.109375" style="16" bestFit="1" customWidth="1"/>
    <col min="2055" max="2055" width="14.6640625" style="16" customWidth="1"/>
    <col min="2056" max="2057" width="4.88671875" style="16" customWidth="1"/>
    <col min="2058" max="2058" width="6.33203125" style="16" bestFit="1" customWidth="1"/>
    <col min="2059" max="2059" width="12" style="16" bestFit="1" customWidth="1"/>
    <col min="2060" max="2060" width="4.88671875" style="16" customWidth="1"/>
    <col min="2061" max="2061" width="8.6640625" style="16" bestFit="1" customWidth="1"/>
    <col min="2062" max="2303" width="9.109375" style="16"/>
    <col min="2304" max="2304" width="20" style="16" customWidth="1"/>
    <col min="2305" max="2305" width="104.109375" style="16" customWidth="1"/>
    <col min="2306" max="2306" width="9.6640625" style="16" customWidth="1"/>
    <col min="2307" max="2307" width="10.5546875" style="16" customWidth="1"/>
    <col min="2308" max="2308" width="36.88671875" style="16" customWidth="1"/>
    <col min="2309" max="2309" width="37.33203125" style="16" customWidth="1"/>
    <col min="2310" max="2310" width="5.109375" style="16" bestFit="1" customWidth="1"/>
    <col min="2311" max="2311" width="14.6640625" style="16" customWidth="1"/>
    <col min="2312" max="2313" width="4.88671875" style="16" customWidth="1"/>
    <col min="2314" max="2314" width="6.33203125" style="16" bestFit="1" customWidth="1"/>
    <col min="2315" max="2315" width="12" style="16" bestFit="1" customWidth="1"/>
    <col min="2316" max="2316" width="4.88671875" style="16" customWidth="1"/>
    <col min="2317" max="2317" width="8.6640625" style="16" bestFit="1" customWidth="1"/>
    <col min="2318" max="2559" width="9.109375" style="16"/>
    <col min="2560" max="2560" width="20" style="16" customWidth="1"/>
    <col min="2561" max="2561" width="104.109375" style="16" customWidth="1"/>
    <col min="2562" max="2562" width="9.6640625" style="16" customWidth="1"/>
    <col min="2563" max="2563" width="10.5546875" style="16" customWidth="1"/>
    <col min="2564" max="2564" width="36.88671875" style="16" customWidth="1"/>
    <col min="2565" max="2565" width="37.33203125" style="16" customWidth="1"/>
    <col min="2566" max="2566" width="5.109375" style="16" bestFit="1" customWidth="1"/>
    <col min="2567" max="2567" width="14.6640625" style="16" customWidth="1"/>
    <col min="2568" max="2569" width="4.88671875" style="16" customWidth="1"/>
    <col min="2570" max="2570" width="6.33203125" style="16" bestFit="1" customWidth="1"/>
    <col min="2571" max="2571" width="12" style="16" bestFit="1" customWidth="1"/>
    <col min="2572" max="2572" width="4.88671875" style="16" customWidth="1"/>
    <col min="2573" max="2573" width="8.6640625" style="16" bestFit="1" customWidth="1"/>
    <col min="2574" max="2815" width="9.109375" style="16"/>
    <col min="2816" max="2816" width="20" style="16" customWidth="1"/>
    <col min="2817" max="2817" width="104.109375" style="16" customWidth="1"/>
    <col min="2818" max="2818" width="9.6640625" style="16" customWidth="1"/>
    <col min="2819" max="2819" width="10.5546875" style="16" customWidth="1"/>
    <col min="2820" max="2820" width="36.88671875" style="16" customWidth="1"/>
    <col min="2821" max="2821" width="37.33203125" style="16" customWidth="1"/>
    <col min="2822" max="2822" width="5.109375" style="16" bestFit="1" customWidth="1"/>
    <col min="2823" max="2823" width="14.6640625" style="16" customWidth="1"/>
    <col min="2824" max="2825" width="4.88671875" style="16" customWidth="1"/>
    <col min="2826" max="2826" width="6.33203125" style="16" bestFit="1" customWidth="1"/>
    <col min="2827" max="2827" width="12" style="16" bestFit="1" customWidth="1"/>
    <col min="2828" max="2828" width="4.88671875" style="16" customWidth="1"/>
    <col min="2829" max="2829" width="8.6640625" style="16" bestFit="1" customWidth="1"/>
    <col min="2830" max="3071" width="9.109375" style="16"/>
    <col min="3072" max="3072" width="20" style="16" customWidth="1"/>
    <col min="3073" max="3073" width="104.109375" style="16" customWidth="1"/>
    <col min="3074" max="3074" width="9.6640625" style="16" customWidth="1"/>
    <col min="3075" max="3075" width="10.5546875" style="16" customWidth="1"/>
    <col min="3076" max="3076" width="36.88671875" style="16" customWidth="1"/>
    <col min="3077" max="3077" width="37.33203125" style="16" customWidth="1"/>
    <col min="3078" max="3078" width="5.109375" style="16" bestFit="1" customWidth="1"/>
    <col min="3079" max="3079" width="14.6640625" style="16" customWidth="1"/>
    <col min="3080" max="3081" width="4.88671875" style="16" customWidth="1"/>
    <col min="3082" max="3082" width="6.33203125" style="16" bestFit="1" customWidth="1"/>
    <col min="3083" max="3083" width="12" style="16" bestFit="1" customWidth="1"/>
    <col min="3084" max="3084" width="4.88671875" style="16" customWidth="1"/>
    <col min="3085" max="3085" width="8.6640625" style="16" bestFit="1" customWidth="1"/>
    <col min="3086" max="3327" width="9.109375" style="16"/>
    <col min="3328" max="3328" width="20" style="16" customWidth="1"/>
    <col min="3329" max="3329" width="104.109375" style="16" customWidth="1"/>
    <col min="3330" max="3330" width="9.6640625" style="16" customWidth="1"/>
    <col min="3331" max="3331" width="10.5546875" style="16" customWidth="1"/>
    <col min="3332" max="3332" width="36.88671875" style="16" customWidth="1"/>
    <col min="3333" max="3333" width="37.33203125" style="16" customWidth="1"/>
    <col min="3334" max="3334" width="5.109375" style="16" bestFit="1" customWidth="1"/>
    <col min="3335" max="3335" width="14.6640625" style="16" customWidth="1"/>
    <col min="3336" max="3337" width="4.88671875" style="16" customWidth="1"/>
    <col min="3338" max="3338" width="6.33203125" style="16" bestFit="1" customWidth="1"/>
    <col min="3339" max="3339" width="12" style="16" bestFit="1" customWidth="1"/>
    <col min="3340" max="3340" width="4.88671875" style="16" customWidth="1"/>
    <col min="3341" max="3341" width="8.6640625" style="16" bestFit="1" customWidth="1"/>
    <col min="3342" max="3583" width="9.109375" style="16"/>
    <col min="3584" max="3584" width="20" style="16" customWidth="1"/>
    <col min="3585" max="3585" width="104.109375" style="16" customWidth="1"/>
    <col min="3586" max="3586" width="9.6640625" style="16" customWidth="1"/>
    <col min="3587" max="3587" width="10.5546875" style="16" customWidth="1"/>
    <col min="3588" max="3588" width="36.88671875" style="16" customWidth="1"/>
    <col min="3589" max="3589" width="37.33203125" style="16" customWidth="1"/>
    <col min="3590" max="3590" width="5.109375" style="16" bestFit="1" customWidth="1"/>
    <col min="3591" max="3591" width="14.6640625" style="16" customWidth="1"/>
    <col min="3592" max="3593" width="4.88671875" style="16" customWidth="1"/>
    <col min="3594" max="3594" width="6.33203125" style="16" bestFit="1" customWidth="1"/>
    <col min="3595" max="3595" width="12" style="16" bestFit="1" customWidth="1"/>
    <col min="3596" max="3596" width="4.88671875" style="16" customWidth="1"/>
    <col min="3597" max="3597" width="8.6640625" style="16" bestFit="1" customWidth="1"/>
    <col min="3598" max="3839" width="9.109375" style="16"/>
    <col min="3840" max="3840" width="20" style="16" customWidth="1"/>
    <col min="3841" max="3841" width="104.109375" style="16" customWidth="1"/>
    <col min="3842" max="3842" width="9.6640625" style="16" customWidth="1"/>
    <col min="3843" max="3843" width="10.5546875" style="16" customWidth="1"/>
    <col min="3844" max="3844" width="36.88671875" style="16" customWidth="1"/>
    <col min="3845" max="3845" width="37.33203125" style="16" customWidth="1"/>
    <col min="3846" max="3846" width="5.109375" style="16" bestFit="1" customWidth="1"/>
    <col min="3847" max="3847" width="14.6640625" style="16" customWidth="1"/>
    <col min="3848" max="3849" width="4.88671875" style="16" customWidth="1"/>
    <col min="3850" max="3850" width="6.33203125" style="16" bestFit="1" customWidth="1"/>
    <col min="3851" max="3851" width="12" style="16" bestFit="1" customWidth="1"/>
    <col min="3852" max="3852" width="4.88671875" style="16" customWidth="1"/>
    <col min="3853" max="3853" width="8.6640625" style="16" bestFit="1" customWidth="1"/>
    <col min="3854" max="4095" width="9.109375" style="16"/>
    <col min="4096" max="4096" width="20" style="16" customWidth="1"/>
    <col min="4097" max="4097" width="104.109375" style="16" customWidth="1"/>
    <col min="4098" max="4098" width="9.6640625" style="16" customWidth="1"/>
    <col min="4099" max="4099" width="10.5546875" style="16" customWidth="1"/>
    <col min="4100" max="4100" width="36.88671875" style="16" customWidth="1"/>
    <col min="4101" max="4101" width="37.33203125" style="16" customWidth="1"/>
    <col min="4102" max="4102" width="5.109375" style="16" bestFit="1" customWidth="1"/>
    <col min="4103" max="4103" width="14.6640625" style="16" customWidth="1"/>
    <col min="4104" max="4105" width="4.88671875" style="16" customWidth="1"/>
    <col min="4106" max="4106" width="6.33203125" style="16" bestFit="1" customWidth="1"/>
    <col min="4107" max="4107" width="12" style="16" bestFit="1" customWidth="1"/>
    <col min="4108" max="4108" width="4.88671875" style="16" customWidth="1"/>
    <col min="4109" max="4109" width="8.6640625" style="16" bestFit="1" customWidth="1"/>
    <col min="4110" max="4351" width="9.109375" style="16"/>
    <col min="4352" max="4352" width="20" style="16" customWidth="1"/>
    <col min="4353" max="4353" width="104.109375" style="16" customWidth="1"/>
    <col min="4354" max="4354" width="9.6640625" style="16" customWidth="1"/>
    <col min="4355" max="4355" width="10.5546875" style="16" customWidth="1"/>
    <col min="4356" max="4356" width="36.88671875" style="16" customWidth="1"/>
    <col min="4357" max="4357" width="37.33203125" style="16" customWidth="1"/>
    <col min="4358" max="4358" width="5.109375" style="16" bestFit="1" customWidth="1"/>
    <col min="4359" max="4359" width="14.6640625" style="16" customWidth="1"/>
    <col min="4360" max="4361" width="4.88671875" style="16" customWidth="1"/>
    <col min="4362" max="4362" width="6.33203125" style="16" bestFit="1" customWidth="1"/>
    <col min="4363" max="4363" width="12" style="16" bestFit="1" customWidth="1"/>
    <col min="4364" max="4364" width="4.88671875" style="16" customWidth="1"/>
    <col min="4365" max="4365" width="8.6640625" style="16" bestFit="1" customWidth="1"/>
    <col min="4366" max="4607" width="9.109375" style="16"/>
    <col min="4608" max="4608" width="20" style="16" customWidth="1"/>
    <col min="4609" max="4609" width="104.109375" style="16" customWidth="1"/>
    <col min="4610" max="4610" width="9.6640625" style="16" customWidth="1"/>
    <col min="4611" max="4611" width="10.5546875" style="16" customWidth="1"/>
    <col min="4612" max="4612" width="36.88671875" style="16" customWidth="1"/>
    <col min="4613" max="4613" width="37.33203125" style="16" customWidth="1"/>
    <col min="4614" max="4614" width="5.109375" style="16" bestFit="1" customWidth="1"/>
    <col min="4615" max="4615" width="14.6640625" style="16" customWidth="1"/>
    <col min="4616" max="4617" width="4.88671875" style="16" customWidth="1"/>
    <col min="4618" max="4618" width="6.33203125" style="16" bestFit="1" customWidth="1"/>
    <col min="4619" max="4619" width="12" style="16" bestFit="1" customWidth="1"/>
    <col min="4620" max="4620" width="4.88671875" style="16" customWidth="1"/>
    <col min="4621" max="4621" width="8.6640625" style="16" bestFit="1" customWidth="1"/>
    <col min="4622" max="4863" width="9.109375" style="16"/>
    <col min="4864" max="4864" width="20" style="16" customWidth="1"/>
    <col min="4865" max="4865" width="104.109375" style="16" customWidth="1"/>
    <col min="4866" max="4866" width="9.6640625" style="16" customWidth="1"/>
    <col min="4867" max="4867" width="10.5546875" style="16" customWidth="1"/>
    <col min="4868" max="4868" width="36.88671875" style="16" customWidth="1"/>
    <col min="4869" max="4869" width="37.33203125" style="16" customWidth="1"/>
    <col min="4870" max="4870" width="5.109375" style="16" bestFit="1" customWidth="1"/>
    <col min="4871" max="4871" width="14.6640625" style="16" customWidth="1"/>
    <col min="4872" max="4873" width="4.88671875" style="16" customWidth="1"/>
    <col min="4874" max="4874" width="6.33203125" style="16" bestFit="1" customWidth="1"/>
    <col min="4875" max="4875" width="12" style="16" bestFit="1" customWidth="1"/>
    <col min="4876" max="4876" width="4.88671875" style="16" customWidth="1"/>
    <col min="4877" max="4877" width="8.6640625" style="16" bestFit="1" customWidth="1"/>
    <col min="4878" max="5119" width="9.109375" style="16"/>
    <col min="5120" max="5120" width="20" style="16" customWidth="1"/>
    <col min="5121" max="5121" width="104.109375" style="16" customWidth="1"/>
    <col min="5122" max="5122" width="9.6640625" style="16" customWidth="1"/>
    <col min="5123" max="5123" width="10.5546875" style="16" customWidth="1"/>
    <col min="5124" max="5124" width="36.88671875" style="16" customWidth="1"/>
    <col min="5125" max="5125" width="37.33203125" style="16" customWidth="1"/>
    <col min="5126" max="5126" width="5.109375" style="16" bestFit="1" customWidth="1"/>
    <col min="5127" max="5127" width="14.6640625" style="16" customWidth="1"/>
    <col min="5128" max="5129" width="4.88671875" style="16" customWidth="1"/>
    <col min="5130" max="5130" width="6.33203125" style="16" bestFit="1" customWidth="1"/>
    <col min="5131" max="5131" width="12" style="16" bestFit="1" customWidth="1"/>
    <col min="5132" max="5132" width="4.88671875" style="16" customWidth="1"/>
    <col min="5133" max="5133" width="8.6640625" style="16" bestFit="1" customWidth="1"/>
    <col min="5134" max="5375" width="9.109375" style="16"/>
    <col min="5376" max="5376" width="20" style="16" customWidth="1"/>
    <col min="5377" max="5377" width="104.109375" style="16" customWidth="1"/>
    <col min="5378" max="5378" width="9.6640625" style="16" customWidth="1"/>
    <col min="5379" max="5379" width="10.5546875" style="16" customWidth="1"/>
    <col min="5380" max="5380" width="36.88671875" style="16" customWidth="1"/>
    <col min="5381" max="5381" width="37.33203125" style="16" customWidth="1"/>
    <col min="5382" max="5382" width="5.109375" style="16" bestFit="1" customWidth="1"/>
    <col min="5383" max="5383" width="14.6640625" style="16" customWidth="1"/>
    <col min="5384" max="5385" width="4.88671875" style="16" customWidth="1"/>
    <col min="5386" max="5386" width="6.33203125" style="16" bestFit="1" customWidth="1"/>
    <col min="5387" max="5387" width="12" style="16" bestFit="1" customWidth="1"/>
    <col min="5388" max="5388" width="4.88671875" style="16" customWidth="1"/>
    <col min="5389" max="5389" width="8.6640625" style="16" bestFit="1" customWidth="1"/>
    <col min="5390" max="5631" width="9.109375" style="16"/>
    <col min="5632" max="5632" width="20" style="16" customWidth="1"/>
    <col min="5633" max="5633" width="104.109375" style="16" customWidth="1"/>
    <col min="5634" max="5634" width="9.6640625" style="16" customWidth="1"/>
    <col min="5635" max="5635" width="10.5546875" style="16" customWidth="1"/>
    <col min="5636" max="5636" width="36.88671875" style="16" customWidth="1"/>
    <col min="5637" max="5637" width="37.33203125" style="16" customWidth="1"/>
    <col min="5638" max="5638" width="5.109375" style="16" bestFit="1" customWidth="1"/>
    <col min="5639" max="5639" width="14.6640625" style="16" customWidth="1"/>
    <col min="5640" max="5641" width="4.88671875" style="16" customWidth="1"/>
    <col min="5642" max="5642" width="6.33203125" style="16" bestFit="1" customWidth="1"/>
    <col min="5643" max="5643" width="12" style="16" bestFit="1" customWidth="1"/>
    <col min="5644" max="5644" width="4.88671875" style="16" customWidth="1"/>
    <col min="5645" max="5645" width="8.6640625" style="16" bestFit="1" customWidth="1"/>
    <col min="5646" max="5887" width="9.109375" style="16"/>
    <col min="5888" max="5888" width="20" style="16" customWidth="1"/>
    <col min="5889" max="5889" width="104.109375" style="16" customWidth="1"/>
    <col min="5890" max="5890" width="9.6640625" style="16" customWidth="1"/>
    <col min="5891" max="5891" width="10.5546875" style="16" customWidth="1"/>
    <col min="5892" max="5892" width="36.88671875" style="16" customWidth="1"/>
    <col min="5893" max="5893" width="37.33203125" style="16" customWidth="1"/>
    <col min="5894" max="5894" width="5.109375" style="16" bestFit="1" customWidth="1"/>
    <col min="5895" max="5895" width="14.6640625" style="16" customWidth="1"/>
    <col min="5896" max="5897" width="4.88671875" style="16" customWidth="1"/>
    <col min="5898" max="5898" width="6.33203125" style="16" bestFit="1" customWidth="1"/>
    <col min="5899" max="5899" width="12" style="16" bestFit="1" customWidth="1"/>
    <col min="5900" max="5900" width="4.88671875" style="16" customWidth="1"/>
    <col min="5901" max="5901" width="8.6640625" style="16" bestFit="1" customWidth="1"/>
    <col min="5902" max="6143" width="9.109375" style="16"/>
    <col min="6144" max="6144" width="20" style="16" customWidth="1"/>
    <col min="6145" max="6145" width="104.109375" style="16" customWidth="1"/>
    <col min="6146" max="6146" width="9.6640625" style="16" customWidth="1"/>
    <col min="6147" max="6147" width="10.5546875" style="16" customWidth="1"/>
    <col min="6148" max="6148" width="36.88671875" style="16" customWidth="1"/>
    <col min="6149" max="6149" width="37.33203125" style="16" customWidth="1"/>
    <col min="6150" max="6150" width="5.109375" style="16" bestFit="1" customWidth="1"/>
    <col min="6151" max="6151" width="14.6640625" style="16" customWidth="1"/>
    <col min="6152" max="6153" width="4.88671875" style="16" customWidth="1"/>
    <col min="6154" max="6154" width="6.33203125" style="16" bestFit="1" customWidth="1"/>
    <col min="6155" max="6155" width="12" style="16" bestFit="1" customWidth="1"/>
    <col min="6156" max="6156" width="4.88671875" style="16" customWidth="1"/>
    <col min="6157" max="6157" width="8.6640625" style="16" bestFit="1" customWidth="1"/>
    <col min="6158" max="6399" width="9.109375" style="16"/>
    <col min="6400" max="6400" width="20" style="16" customWidth="1"/>
    <col min="6401" max="6401" width="104.109375" style="16" customWidth="1"/>
    <col min="6402" max="6402" width="9.6640625" style="16" customWidth="1"/>
    <col min="6403" max="6403" width="10.5546875" style="16" customWidth="1"/>
    <col min="6404" max="6404" width="36.88671875" style="16" customWidth="1"/>
    <col min="6405" max="6405" width="37.33203125" style="16" customWidth="1"/>
    <col min="6406" max="6406" width="5.109375" style="16" bestFit="1" customWidth="1"/>
    <col min="6407" max="6407" width="14.6640625" style="16" customWidth="1"/>
    <col min="6408" max="6409" width="4.88671875" style="16" customWidth="1"/>
    <col min="6410" max="6410" width="6.33203125" style="16" bestFit="1" customWidth="1"/>
    <col min="6411" max="6411" width="12" style="16" bestFit="1" customWidth="1"/>
    <col min="6412" max="6412" width="4.88671875" style="16" customWidth="1"/>
    <col min="6413" max="6413" width="8.6640625" style="16" bestFit="1" customWidth="1"/>
    <col min="6414" max="6655" width="9.109375" style="16"/>
    <col min="6656" max="6656" width="20" style="16" customWidth="1"/>
    <col min="6657" max="6657" width="104.109375" style="16" customWidth="1"/>
    <col min="6658" max="6658" width="9.6640625" style="16" customWidth="1"/>
    <col min="6659" max="6659" width="10.5546875" style="16" customWidth="1"/>
    <col min="6660" max="6660" width="36.88671875" style="16" customWidth="1"/>
    <col min="6661" max="6661" width="37.33203125" style="16" customWidth="1"/>
    <col min="6662" max="6662" width="5.109375" style="16" bestFit="1" customWidth="1"/>
    <col min="6663" max="6663" width="14.6640625" style="16" customWidth="1"/>
    <col min="6664" max="6665" width="4.88671875" style="16" customWidth="1"/>
    <col min="6666" max="6666" width="6.33203125" style="16" bestFit="1" customWidth="1"/>
    <col min="6667" max="6667" width="12" style="16" bestFit="1" customWidth="1"/>
    <col min="6668" max="6668" width="4.88671875" style="16" customWidth="1"/>
    <col min="6669" max="6669" width="8.6640625" style="16" bestFit="1" customWidth="1"/>
    <col min="6670" max="6911" width="9.109375" style="16"/>
    <col min="6912" max="6912" width="20" style="16" customWidth="1"/>
    <col min="6913" max="6913" width="104.109375" style="16" customWidth="1"/>
    <col min="6914" max="6914" width="9.6640625" style="16" customWidth="1"/>
    <col min="6915" max="6915" width="10.5546875" style="16" customWidth="1"/>
    <col min="6916" max="6916" width="36.88671875" style="16" customWidth="1"/>
    <col min="6917" max="6917" width="37.33203125" style="16" customWidth="1"/>
    <col min="6918" max="6918" width="5.109375" style="16" bestFit="1" customWidth="1"/>
    <col min="6919" max="6919" width="14.6640625" style="16" customWidth="1"/>
    <col min="6920" max="6921" width="4.88671875" style="16" customWidth="1"/>
    <col min="6922" max="6922" width="6.33203125" style="16" bestFit="1" customWidth="1"/>
    <col min="6923" max="6923" width="12" style="16" bestFit="1" customWidth="1"/>
    <col min="6924" max="6924" width="4.88671875" style="16" customWidth="1"/>
    <col min="6925" max="6925" width="8.6640625" style="16" bestFit="1" customWidth="1"/>
    <col min="6926" max="7167" width="9.109375" style="16"/>
    <col min="7168" max="7168" width="20" style="16" customWidth="1"/>
    <col min="7169" max="7169" width="104.109375" style="16" customWidth="1"/>
    <col min="7170" max="7170" width="9.6640625" style="16" customWidth="1"/>
    <col min="7171" max="7171" width="10.5546875" style="16" customWidth="1"/>
    <col min="7172" max="7172" width="36.88671875" style="16" customWidth="1"/>
    <col min="7173" max="7173" width="37.33203125" style="16" customWidth="1"/>
    <col min="7174" max="7174" width="5.109375" style="16" bestFit="1" customWidth="1"/>
    <col min="7175" max="7175" width="14.6640625" style="16" customWidth="1"/>
    <col min="7176" max="7177" width="4.88671875" style="16" customWidth="1"/>
    <col min="7178" max="7178" width="6.33203125" style="16" bestFit="1" customWidth="1"/>
    <col min="7179" max="7179" width="12" style="16" bestFit="1" customWidth="1"/>
    <col min="7180" max="7180" width="4.88671875" style="16" customWidth="1"/>
    <col min="7181" max="7181" width="8.6640625" style="16" bestFit="1" customWidth="1"/>
    <col min="7182" max="7423" width="9.109375" style="16"/>
    <col min="7424" max="7424" width="20" style="16" customWidth="1"/>
    <col min="7425" max="7425" width="104.109375" style="16" customWidth="1"/>
    <col min="7426" max="7426" width="9.6640625" style="16" customWidth="1"/>
    <col min="7427" max="7427" width="10.5546875" style="16" customWidth="1"/>
    <col min="7428" max="7428" width="36.88671875" style="16" customWidth="1"/>
    <col min="7429" max="7429" width="37.33203125" style="16" customWidth="1"/>
    <col min="7430" max="7430" width="5.109375" style="16" bestFit="1" customWidth="1"/>
    <col min="7431" max="7431" width="14.6640625" style="16" customWidth="1"/>
    <col min="7432" max="7433" width="4.88671875" style="16" customWidth="1"/>
    <col min="7434" max="7434" width="6.33203125" style="16" bestFit="1" customWidth="1"/>
    <col min="7435" max="7435" width="12" style="16" bestFit="1" customWidth="1"/>
    <col min="7436" max="7436" width="4.88671875" style="16" customWidth="1"/>
    <col min="7437" max="7437" width="8.6640625" style="16" bestFit="1" customWidth="1"/>
    <col min="7438" max="7679" width="9.109375" style="16"/>
    <col min="7680" max="7680" width="20" style="16" customWidth="1"/>
    <col min="7681" max="7681" width="104.109375" style="16" customWidth="1"/>
    <col min="7682" max="7682" width="9.6640625" style="16" customWidth="1"/>
    <col min="7683" max="7683" width="10.5546875" style="16" customWidth="1"/>
    <col min="7684" max="7684" width="36.88671875" style="16" customWidth="1"/>
    <col min="7685" max="7685" width="37.33203125" style="16" customWidth="1"/>
    <col min="7686" max="7686" width="5.109375" style="16" bestFit="1" customWidth="1"/>
    <col min="7687" max="7687" width="14.6640625" style="16" customWidth="1"/>
    <col min="7688" max="7689" width="4.88671875" style="16" customWidth="1"/>
    <col min="7690" max="7690" width="6.33203125" style="16" bestFit="1" customWidth="1"/>
    <col min="7691" max="7691" width="12" style="16" bestFit="1" customWidth="1"/>
    <col min="7692" max="7692" width="4.88671875" style="16" customWidth="1"/>
    <col min="7693" max="7693" width="8.6640625" style="16" bestFit="1" customWidth="1"/>
    <col min="7694" max="7935" width="9.109375" style="16"/>
    <col min="7936" max="7936" width="20" style="16" customWidth="1"/>
    <col min="7937" max="7937" width="104.109375" style="16" customWidth="1"/>
    <col min="7938" max="7938" width="9.6640625" style="16" customWidth="1"/>
    <col min="7939" max="7939" width="10.5546875" style="16" customWidth="1"/>
    <col min="7940" max="7940" width="36.88671875" style="16" customWidth="1"/>
    <col min="7941" max="7941" width="37.33203125" style="16" customWidth="1"/>
    <col min="7942" max="7942" width="5.109375" style="16" bestFit="1" customWidth="1"/>
    <col min="7943" max="7943" width="14.6640625" style="16" customWidth="1"/>
    <col min="7944" max="7945" width="4.88671875" style="16" customWidth="1"/>
    <col min="7946" max="7946" width="6.33203125" style="16" bestFit="1" customWidth="1"/>
    <col min="7947" max="7947" width="12" style="16" bestFit="1" customWidth="1"/>
    <col min="7948" max="7948" width="4.88671875" style="16" customWidth="1"/>
    <col min="7949" max="7949" width="8.6640625" style="16" bestFit="1" customWidth="1"/>
    <col min="7950" max="8191" width="9.109375" style="16"/>
    <col min="8192" max="8192" width="20" style="16" customWidth="1"/>
    <col min="8193" max="8193" width="104.109375" style="16" customWidth="1"/>
    <col min="8194" max="8194" width="9.6640625" style="16" customWidth="1"/>
    <col min="8195" max="8195" width="10.5546875" style="16" customWidth="1"/>
    <col min="8196" max="8196" width="36.88671875" style="16" customWidth="1"/>
    <col min="8197" max="8197" width="37.33203125" style="16" customWidth="1"/>
    <col min="8198" max="8198" width="5.109375" style="16" bestFit="1" customWidth="1"/>
    <col min="8199" max="8199" width="14.6640625" style="16" customWidth="1"/>
    <col min="8200" max="8201" width="4.88671875" style="16" customWidth="1"/>
    <col min="8202" max="8202" width="6.33203125" style="16" bestFit="1" customWidth="1"/>
    <col min="8203" max="8203" width="12" style="16" bestFit="1" customWidth="1"/>
    <col min="8204" max="8204" width="4.88671875" style="16" customWidth="1"/>
    <col min="8205" max="8205" width="8.6640625" style="16" bestFit="1" customWidth="1"/>
    <col min="8206" max="8447" width="9.109375" style="16"/>
    <col min="8448" max="8448" width="20" style="16" customWidth="1"/>
    <col min="8449" max="8449" width="104.109375" style="16" customWidth="1"/>
    <col min="8450" max="8450" width="9.6640625" style="16" customWidth="1"/>
    <col min="8451" max="8451" width="10.5546875" style="16" customWidth="1"/>
    <col min="8452" max="8452" width="36.88671875" style="16" customWidth="1"/>
    <col min="8453" max="8453" width="37.33203125" style="16" customWidth="1"/>
    <col min="8454" max="8454" width="5.109375" style="16" bestFit="1" customWidth="1"/>
    <col min="8455" max="8455" width="14.6640625" style="16" customWidth="1"/>
    <col min="8456" max="8457" width="4.88671875" style="16" customWidth="1"/>
    <col min="8458" max="8458" width="6.33203125" style="16" bestFit="1" customWidth="1"/>
    <col min="8459" max="8459" width="12" style="16" bestFit="1" customWidth="1"/>
    <col min="8460" max="8460" width="4.88671875" style="16" customWidth="1"/>
    <col min="8461" max="8461" width="8.6640625" style="16" bestFit="1" customWidth="1"/>
    <col min="8462" max="8703" width="9.109375" style="16"/>
    <col min="8704" max="8704" width="20" style="16" customWidth="1"/>
    <col min="8705" max="8705" width="104.109375" style="16" customWidth="1"/>
    <col min="8706" max="8706" width="9.6640625" style="16" customWidth="1"/>
    <col min="8707" max="8707" width="10.5546875" style="16" customWidth="1"/>
    <col min="8708" max="8708" width="36.88671875" style="16" customWidth="1"/>
    <col min="8709" max="8709" width="37.33203125" style="16" customWidth="1"/>
    <col min="8710" max="8710" width="5.109375" style="16" bestFit="1" customWidth="1"/>
    <col min="8711" max="8711" width="14.6640625" style="16" customWidth="1"/>
    <col min="8712" max="8713" width="4.88671875" style="16" customWidth="1"/>
    <col min="8714" max="8714" width="6.33203125" style="16" bestFit="1" customWidth="1"/>
    <col min="8715" max="8715" width="12" style="16" bestFit="1" customWidth="1"/>
    <col min="8716" max="8716" width="4.88671875" style="16" customWidth="1"/>
    <col min="8717" max="8717" width="8.6640625" style="16" bestFit="1" customWidth="1"/>
    <col min="8718" max="8959" width="9.109375" style="16"/>
    <col min="8960" max="8960" width="20" style="16" customWidth="1"/>
    <col min="8961" max="8961" width="104.109375" style="16" customWidth="1"/>
    <col min="8962" max="8962" width="9.6640625" style="16" customWidth="1"/>
    <col min="8963" max="8963" width="10.5546875" style="16" customWidth="1"/>
    <col min="8964" max="8964" width="36.88671875" style="16" customWidth="1"/>
    <col min="8965" max="8965" width="37.33203125" style="16" customWidth="1"/>
    <col min="8966" max="8966" width="5.109375" style="16" bestFit="1" customWidth="1"/>
    <col min="8967" max="8967" width="14.6640625" style="16" customWidth="1"/>
    <col min="8968" max="8969" width="4.88671875" style="16" customWidth="1"/>
    <col min="8970" max="8970" width="6.33203125" style="16" bestFit="1" customWidth="1"/>
    <col min="8971" max="8971" width="12" style="16" bestFit="1" customWidth="1"/>
    <col min="8972" max="8972" width="4.88671875" style="16" customWidth="1"/>
    <col min="8973" max="8973" width="8.6640625" style="16" bestFit="1" customWidth="1"/>
    <col min="8974" max="9215" width="9.109375" style="16"/>
    <col min="9216" max="9216" width="20" style="16" customWidth="1"/>
    <col min="9217" max="9217" width="104.109375" style="16" customWidth="1"/>
    <col min="9218" max="9218" width="9.6640625" style="16" customWidth="1"/>
    <col min="9219" max="9219" width="10.5546875" style="16" customWidth="1"/>
    <col min="9220" max="9220" width="36.88671875" style="16" customWidth="1"/>
    <col min="9221" max="9221" width="37.33203125" style="16" customWidth="1"/>
    <col min="9222" max="9222" width="5.109375" style="16" bestFit="1" customWidth="1"/>
    <col min="9223" max="9223" width="14.6640625" style="16" customWidth="1"/>
    <col min="9224" max="9225" width="4.88671875" style="16" customWidth="1"/>
    <col min="9226" max="9226" width="6.33203125" style="16" bestFit="1" customWidth="1"/>
    <col min="9227" max="9227" width="12" style="16" bestFit="1" customWidth="1"/>
    <col min="9228" max="9228" width="4.88671875" style="16" customWidth="1"/>
    <col min="9229" max="9229" width="8.6640625" style="16" bestFit="1" customWidth="1"/>
    <col min="9230" max="9471" width="9.109375" style="16"/>
    <col min="9472" max="9472" width="20" style="16" customWidth="1"/>
    <col min="9473" max="9473" width="104.109375" style="16" customWidth="1"/>
    <col min="9474" max="9474" width="9.6640625" style="16" customWidth="1"/>
    <col min="9475" max="9475" width="10.5546875" style="16" customWidth="1"/>
    <col min="9476" max="9476" width="36.88671875" style="16" customWidth="1"/>
    <col min="9477" max="9477" width="37.33203125" style="16" customWidth="1"/>
    <col min="9478" max="9478" width="5.109375" style="16" bestFit="1" customWidth="1"/>
    <col min="9479" max="9479" width="14.6640625" style="16" customWidth="1"/>
    <col min="9480" max="9481" width="4.88671875" style="16" customWidth="1"/>
    <col min="9482" max="9482" width="6.33203125" style="16" bestFit="1" customWidth="1"/>
    <col min="9483" max="9483" width="12" style="16" bestFit="1" customWidth="1"/>
    <col min="9484" max="9484" width="4.88671875" style="16" customWidth="1"/>
    <col min="9485" max="9485" width="8.6640625" style="16" bestFit="1" customWidth="1"/>
    <col min="9486" max="9727" width="9.109375" style="16"/>
    <col min="9728" max="9728" width="20" style="16" customWidth="1"/>
    <col min="9729" max="9729" width="104.109375" style="16" customWidth="1"/>
    <col min="9730" max="9730" width="9.6640625" style="16" customWidth="1"/>
    <col min="9731" max="9731" width="10.5546875" style="16" customWidth="1"/>
    <col min="9732" max="9732" width="36.88671875" style="16" customWidth="1"/>
    <col min="9733" max="9733" width="37.33203125" style="16" customWidth="1"/>
    <col min="9734" max="9734" width="5.109375" style="16" bestFit="1" customWidth="1"/>
    <col min="9735" max="9735" width="14.6640625" style="16" customWidth="1"/>
    <col min="9736" max="9737" width="4.88671875" style="16" customWidth="1"/>
    <col min="9738" max="9738" width="6.33203125" style="16" bestFit="1" customWidth="1"/>
    <col min="9739" max="9739" width="12" style="16" bestFit="1" customWidth="1"/>
    <col min="9740" max="9740" width="4.88671875" style="16" customWidth="1"/>
    <col min="9741" max="9741" width="8.6640625" style="16" bestFit="1" customWidth="1"/>
    <col min="9742" max="9983" width="9.109375" style="16"/>
    <col min="9984" max="9984" width="20" style="16" customWidth="1"/>
    <col min="9985" max="9985" width="104.109375" style="16" customWidth="1"/>
    <col min="9986" max="9986" width="9.6640625" style="16" customWidth="1"/>
    <col min="9987" max="9987" width="10.5546875" style="16" customWidth="1"/>
    <col min="9988" max="9988" width="36.88671875" style="16" customWidth="1"/>
    <col min="9989" max="9989" width="37.33203125" style="16" customWidth="1"/>
    <col min="9990" max="9990" width="5.109375" style="16" bestFit="1" customWidth="1"/>
    <col min="9991" max="9991" width="14.6640625" style="16" customWidth="1"/>
    <col min="9992" max="9993" width="4.88671875" style="16" customWidth="1"/>
    <col min="9994" max="9994" width="6.33203125" style="16" bestFit="1" customWidth="1"/>
    <col min="9995" max="9995" width="12" style="16" bestFit="1" customWidth="1"/>
    <col min="9996" max="9996" width="4.88671875" style="16" customWidth="1"/>
    <col min="9997" max="9997" width="8.6640625" style="16" bestFit="1" customWidth="1"/>
    <col min="9998" max="10239" width="9.109375" style="16"/>
    <col min="10240" max="10240" width="20" style="16" customWidth="1"/>
    <col min="10241" max="10241" width="104.109375" style="16" customWidth="1"/>
    <col min="10242" max="10242" width="9.6640625" style="16" customWidth="1"/>
    <col min="10243" max="10243" width="10.5546875" style="16" customWidth="1"/>
    <col min="10244" max="10244" width="36.88671875" style="16" customWidth="1"/>
    <col min="10245" max="10245" width="37.33203125" style="16" customWidth="1"/>
    <col min="10246" max="10246" width="5.109375" style="16" bestFit="1" customWidth="1"/>
    <col min="10247" max="10247" width="14.6640625" style="16" customWidth="1"/>
    <col min="10248" max="10249" width="4.88671875" style="16" customWidth="1"/>
    <col min="10250" max="10250" width="6.33203125" style="16" bestFit="1" customWidth="1"/>
    <col min="10251" max="10251" width="12" style="16" bestFit="1" customWidth="1"/>
    <col min="10252" max="10252" width="4.88671875" style="16" customWidth="1"/>
    <col min="10253" max="10253" width="8.6640625" style="16" bestFit="1" customWidth="1"/>
    <col min="10254" max="10495" width="9.109375" style="16"/>
    <col min="10496" max="10496" width="20" style="16" customWidth="1"/>
    <col min="10497" max="10497" width="104.109375" style="16" customWidth="1"/>
    <col min="10498" max="10498" width="9.6640625" style="16" customWidth="1"/>
    <col min="10499" max="10499" width="10.5546875" style="16" customWidth="1"/>
    <col min="10500" max="10500" width="36.88671875" style="16" customWidth="1"/>
    <col min="10501" max="10501" width="37.33203125" style="16" customWidth="1"/>
    <col min="10502" max="10502" width="5.109375" style="16" bestFit="1" customWidth="1"/>
    <col min="10503" max="10503" width="14.6640625" style="16" customWidth="1"/>
    <col min="10504" max="10505" width="4.88671875" style="16" customWidth="1"/>
    <col min="10506" max="10506" width="6.33203125" style="16" bestFit="1" customWidth="1"/>
    <col min="10507" max="10507" width="12" style="16" bestFit="1" customWidth="1"/>
    <col min="10508" max="10508" width="4.88671875" style="16" customWidth="1"/>
    <col min="10509" max="10509" width="8.6640625" style="16" bestFit="1" customWidth="1"/>
    <col min="10510" max="10751" width="9.109375" style="16"/>
    <col min="10752" max="10752" width="20" style="16" customWidth="1"/>
    <col min="10753" max="10753" width="104.109375" style="16" customWidth="1"/>
    <col min="10754" max="10754" width="9.6640625" style="16" customWidth="1"/>
    <col min="10755" max="10755" width="10.5546875" style="16" customWidth="1"/>
    <col min="10756" max="10756" width="36.88671875" style="16" customWidth="1"/>
    <col min="10757" max="10757" width="37.33203125" style="16" customWidth="1"/>
    <col min="10758" max="10758" width="5.109375" style="16" bestFit="1" customWidth="1"/>
    <col min="10759" max="10759" width="14.6640625" style="16" customWidth="1"/>
    <col min="10760" max="10761" width="4.88671875" style="16" customWidth="1"/>
    <col min="10762" max="10762" width="6.33203125" style="16" bestFit="1" customWidth="1"/>
    <col min="10763" max="10763" width="12" style="16" bestFit="1" customWidth="1"/>
    <col min="10764" max="10764" width="4.88671875" style="16" customWidth="1"/>
    <col min="10765" max="10765" width="8.6640625" style="16" bestFit="1" customWidth="1"/>
    <col min="10766" max="11007" width="9.109375" style="16"/>
    <col min="11008" max="11008" width="20" style="16" customWidth="1"/>
    <col min="11009" max="11009" width="104.109375" style="16" customWidth="1"/>
    <col min="11010" max="11010" width="9.6640625" style="16" customWidth="1"/>
    <col min="11011" max="11011" width="10.5546875" style="16" customWidth="1"/>
    <col min="11012" max="11012" width="36.88671875" style="16" customWidth="1"/>
    <col min="11013" max="11013" width="37.33203125" style="16" customWidth="1"/>
    <col min="11014" max="11014" width="5.109375" style="16" bestFit="1" customWidth="1"/>
    <col min="11015" max="11015" width="14.6640625" style="16" customWidth="1"/>
    <col min="11016" max="11017" width="4.88671875" style="16" customWidth="1"/>
    <col min="11018" max="11018" width="6.33203125" style="16" bestFit="1" customWidth="1"/>
    <col min="11019" max="11019" width="12" style="16" bestFit="1" customWidth="1"/>
    <col min="11020" max="11020" width="4.88671875" style="16" customWidth="1"/>
    <col min="11021" max="11021" width="8.6640625" style="16" bestFit="1" customWidth="1"/>
    <col min="11022" max="11263" width="9.109375" style="16"/>
    <col min="11264" max="11264" width="20" style="16" customWidth="1"/>
    <col min="11265" max="11265" width="104.109375" style="16" customWidth="1"/>
    <col min="11266" max="11266" width="9.6640625" style="16" customWidth="1"/>
    <col min="11267" max="11267" width="10.5546875" style="16" customWidth="1"/>
    <col min="11268" max="11268" width="36.88671875" style="16" customWidth="1"/>
    <col min="11269" max="11269" width="37.33203125" style="16" customWidth="1"/>
    <col min="11270" max="11270" width="5.109375" style="16" bestFit="1" customWidth="1"/>
    <col min="11271" max="11271" width="14.6640625" style="16" customWidth="1"/>
    <col min="11272" max="11273" width="4.88671875" style="16" customWidth="1"/>
    <col min="11274" max="11274" width="6.33203125" style="16" bestFit="1" customWidth="1"/>
    <col min="11275" max="11275" width="12" style="16" bestFit="1" customWidth="1"/>
    <col min="11276" max="11276" width="4.88671875" style="16" customWidth="1"/>
    <col min="11277" max="11277" width="8.6640625" style="16" bestFit="1" customWidth="1"/>
    <col min="11278" max="11519" width="9.109375" style="16"/>
    <col min="11520" max="11520" width="20" style="16" customWidth="1"/>
    <col min="11521" max="11521" width="104.109375" style="16" customWidth="1"/>
    <col min="11522" max="11522" width="9.6640625" style="16" customWidth="1"/>
    <col min="11523" max="11523" width="10.5546875" style="16" customWidth="1"/>
    <col min="11524" max="11524" width="36.88671875" style="16" customWidth="1"/>
    <col min="11525" max="11525" width="37.33203125" style="16" customWidth="1"/>
    <col min="11526" max="11526" width="5.109375" style="16" bestFit="1" customWidth="1"/>
    <col min="11527" max="11527" width="14.6640625" style="16" customWidth="1"/>
    <col min="11528" max="11529" width="4.88671875" style="16" customWidth="1"/>
    <col min="11530" max="11530" width="6.33203125" style="16" bestFit="1" customWidth="1"/>
    <col min="11531" max="11531" width="12" style="16" bestFit="1" customWidth="1"/>
    <col min="11532" max="11532" width="4.88671875" style="16" customWidth="1"/>
    <col min="11533" max="11533" width="8.6640625" style="16" bestFit="1" customWidth="1"/>
    <col min="11534" max="11775" width="9.109375" style="16"/>
    <col min="11776" max="11776" width="20" style="16" customWidth="1"/>
    <col min="11777" max="11777" width="104.109375" style="16" customWidth="1"/>
    <col min="11778" max="11778" width="9.6640625" style="16" customWidth="1"/>
    <col min="11779" max="11779" width="10.5546875" style="16" customWidth="1"/>
    <col min="11780" max="11780" width="36.88671875" style="16" customWidth="1"/>
    <col min="11781" max="11781" width="37.33203125" style="16" customWidth="1"/>
    <col min="11782" max="11782" width="5.109375" style="16" bestFit="1" customWidth="1"/>
    <col min="11783" max="11783" width="14.6640625" style="16" customWidth="1"/>
    <col min="11784" max="11785" width="4.88671875" style="16" customWidth="1"/>
    <col min="11786" max="11786" width="6.33203125" style="16" bestFit="1" customWidth="1"/>
    <col min="11787" max="11787" width="12" style="16" bestFit="1" customWidth="1"/>
    <col min="11788" max="11788" width="4.88671875" style="16" customWidth="1"/>
    <col min="11789" max="11789" width="8.6640625" style="16" bestFit="1" customWidth="1"/>
    <col min="11790" max="12031" width="9.109375" style="16"/>
    <col min="12032" max="12032" width="20" style="16" customWidth="1"/>
    <col min="12033" max="12033" width="104.109375" style="16" customWidth="1"/>
    <col min="12034" max="12034" width="9.6640625" style="16" customWidth="1"/>
    <col min="12035" max="12035" width="10.5546875" style="16" customWidth="1"/>
    <col min="12036" max="12036" width="36.88671875" style="16" customWidth="1"/>
    <col min="12037" max="12037" width="37.33203125" style="16" customWidth="1"/>
    <col min="12038" max="12038" width="5.109375" style="16" bestFit="1" customWidth="1"/>
    <col min="12039" max="12039" width="14.6640625" style="16" customWidth="1"/>
    <col min="12040" max="12041" width="4.88671875" style="16" customWidth="1"/>
    <col min="12042" max="12042" width="6.33203125" style="16" bestFit="1" customWidth="1"/>
    <col min="12043" max="12043" width="12" style="16" bestFit="1" customWidth="1"/>
    <col min="12044" max="12044" width="4.88671875" style="16" customWidth="1"/>
    <col min="12045" max="12045" width="8.6640625" style="16" bestFit="1" customWidth="1"/>
    <col min="12046" max="12287" width="9.109375" style="16"/>
    <col min="12288" max="12288" width="20" style="16" customWidth="1"/>
    <col min="12289" max="12289" width="104.109375" style="16" customWidth="1"/>
    <col min="12290" max="12290" width="9.6640625" style="16" customWidth="1"/>
    <col min="12291" max="12291" width="10.5546875" style="16" customWidth="1"/>
    <col min="12292" max="12292" width="36.88671875" style="16" customWidth="1"/>
    <col min="12293" max="12293" width="37.33203125" style="16" customWidth="1"/>
    <col min="12294" max="12294" width="5.109375" style="16" bestFit="1" customWidth="1"/>
    <col min="12295" max="12295" width="14.6640625" style="16" customWidth="1"/>
    <col min="12296" max="12297" width="4.88671875" style="16" customWidth="1"/>
    <col min="12298" max="12298" width="6.33203125" style="16" bestFit="1" customWidth="1"/>
    <col min="12299" max="12299" width="12" style="16" bestFit="1" customWidth="1"/>
    <col min="12300" max="12300" width="4.88671875" style="16" customWidth="1"/>
    <col min="12301" max="12301" width="8.6640625" style="16" bestFit="1" customWidth="1"/>
    <col min="12302" max="12543" width="9.109375" style="16"/>
    <col min="12544" max="12544" width="20" style="16" customWidth="1"/>
    <col min="12545" max="12545" width="104.109375" style="16" customWidth="1"/>
    <col min="12546" max="12546" width="9.6640625" style="16" customWidth="1"/>
    <col min="12547" max="12547" width="10.5546875" style="16" customWidth="1"/>
    <col min="12548" max="12548" width="36.88671875" style="16" customWidth="1"/>
    <col min="12549" max="12549" width="37.33203125" style="16" customWidth="1"/>
    <col min="12550" max="12550" width="5.109375" style="16" bestFit="1" customWidth="1"/>
    <col min="12551" max="12551" width="14.6640625" style="16" customWidth="1"/>
    <col min="12552" max="12553" width="4.88671875" style="16" customWidth="1"/>
    <col min="12554" max="12554" width="6.33203125" style="16" bestFit="1" customWidth="1"/>
    <col min="12555" max="12555" width="12" style="16" bestFit="1" customWidth="1"/>
    <col min="12556" max="12556" width="4.88671875" style="16" customWidth="1"/>
    <col min="12557" max="12557" width="8.6640625" style="16" bestFit="1" customWidth="1"/>
    <col min="12558" max="12799" width="9.109375" style="16"/>
    <col min="12800" max="12800" width="20" style="16" customWidth="1"/>
    <col min="12801" max="12801" width="104.109375" style="16" customWidth="1"/>
    <col min="12802" max="12802" width="9.6640625" style="16" customWidth="1"/>
    <col min="12803" max="12803" width="10.5546875" style="16" customWidth="1"/>
    <col min="12804" max="12804" width="36.88671875" style="16" customWidth="1"/>
    <col min="12805" max="12805" width="37.33203125" style="16" customWidth="1"/>
    <col min="12806" max="12806" width="5.109375" style="16" bestFit="1" customWidth="1"/>
    <col min="12807" max="12807" width="14.6640625" style="16" customWidth="1"/>
    <col min="12808" max="12809" width="4.88671875" style="16" customWidth="1"/>
    <col min="12810" max="12810" width="6.33203125" style="16" bestFit="1" customWidth="1"/>
    <col min="12811" max="12811" width="12" style="16" bestFit="1" customWidth="1"/>
    <col min="12812" max="12812" width="4.88671875" style="16" customWidth="1"/>
    <col min="12813" max="12813" width="8.6640625" style="16" bestFit="1" customWidth="1"/>
    <col min="12814" max="13055" width="9.109375" style="16"/>
    <col min="13056" max="13056" width="20" style="16" customWidth="1"/>
    <col min="13057" max="13057" width="104.109375" style="16" customWidth="1"/>
    <col min="13058" max="13058" width="9.6640625" style="16" customWidth="1"/>
    <col min="13059" max="13059" width="10.5546875" style="16" customWidth="1"/>
    <col min="13060" max="13060" width="36.88671875" style="16" customWidth="1"/>
    <col min="13061" max="13061" width="37.33203125" style="16" customWidth="1"/>
    <col min="13062" max="13062" width="5.109375" style="16" bestFit="1" customWidth="1"/>
    <col min="13063" max="13063" width="14.6640625" style="16" customWidth="1"/>
    <col min="13064" max="13065" width="4.88671875" style="16" customWidth="1"/>
    <col min="13066" max="13066" width="6.33203125" style="16" bestFit="1" customWidth="1"/>
    <col min="13067" max="13067" width="12" style="16" bestFit="1" customWidth="1"/>
    <col min="13068" max="13068" width="4.88671875" style="16" customWidth="1"/>
    <col min="13069" max="13069" width="8.6640625" style="16" bestFit="1" customWidth="1"/>
    <col min="13070" max="13311" width="9.109375" style="16"/>
    <col min="13312" max="13312" width="20" style="16" customWidth="1"/>
    <col min="13313" max="13313" width="104.109375" style="16" customWidth="1"/>
    <col min="13314" max="13314" width="9.6640625" style="16" customWidth="1"/>
    <col min="13315" max="13315" width="10.5546875" style="16" customWidth="1"/>
    <col min="13316" max="13316" width="36.88671875" style="16" customWidth="1"/>
    <col min="13317" max="13317" width="37.33203125" style="16" customWidth="1"/>
    <col min="13318" max="13318" width="5.109375" style="16" bestFit="1" customWidth="1"/>
    <col min="13319" max="13319" width="14.6640625" style="16" customWidth="1"/>
    <col min="13320" max="13321" width="4.88671875" style="16" customWidth="1"/>
    <col min="13322" max="13322" width="6.33203125" style="16" bestFit="1" customWidth="1"/>
    <col min="13323" max="13323" width="12" style="16" bestFit="1" customWidth="1"/>
    <col min="13324" max="13324" width="4.88671875" style="16" customWidth="1"/>
    <col min="13325" max="13325" width="8.6640625" style="16" bestFit="1" customWidth="1"/>
    <col min="13326" max="13567" width="9.109375" style="16"/>
    <col min="13568" max="13568" width="20" style="16" customWidth="1"/>
    <col min="13569" max="13569" width="104.109375" style="16" customWidth="1"/>
    <col min="13570" max="13570" width="9.6640625" style="16" customWidth="1"/>
    <col min="13571" max="13571" width="10.5546875" style="16" customWidth="1"/>
    <col min="13572" max="13572" width="36.88671875" style="16" customWidth="1"/>
    <col min="13573" max="13573" width="37.33203125" style="16" customWidth="1"/>
    <col min="13574" max="13574" width="5.109375" style="16" bestFit="1" customWidth="1"/>
    <col min="13575" max="13575" width="14.6640625" style="16" customWidth="1"/>
    <col min="13576" max="13577" width="4.88671875" style="16" customWidth="1"/>
    <col min="13578" max="13578" width="6.33203125" style="16" bestFit="1" customWidth="1"/>
    <col min="13579" max="13579" width="12" style="16" bestFit="1" customWidth="1"/>
    <col min="13580" max="13580" width="4.88671875" style="16" customWidth="1"/>
    <col min="13581" max="13581" width="8.6640625" style="16" bestFit="1" customWidth="1"/>
    <col min="13582" max="13823" width="9.109375" style="16"/>
    <col min="13824" max="13824" width="20" style="16" customWidth="1"/>
    <col min="13825" max="13825" width="104.109375" style="16" customWidth="1"/>
    <col min="13826" max="13826" width="9.6640625" style="16" customWidth="1"/>
    <col min="13827" max="13827" width="10.5546875" style="16" customWidth="1"/>
    <col min="13828" max="13828" width="36.88671875" style="16" customWidth="1"/>
    <col min="13829" max="13829" width="37.33203125" style="16" customWidth="1"/>
    <col min="13830" max="13830" width="5.109375" style="16" bestFit="1" customWidth="1"/>
    <col min="13831" max="13831" width="14.6640625" style="16" customWidth="1"/>
    <col min="13832" max="13833" width="4.88671875" style="16" customWidth="1"/>
    <col min="13834" max="13834" width="6.33203125" style="16" bestFit="1" customWidth="1"/>
    <col min="13835" max="13835" width="12" style="16" bestFit="1" customWidth="1"/>
    <col min="13836" max="13836" width="4.88671875" style="16" customWidth="1"/>
    <col min="13837" max="13837" width="8.6640625" style="16" bestFit="1" customWidth="1"/>
    <col min="13838" max="14079" width="9.109375" style="16"/>
    <col min="14080" max="14080" width="20" style="16" customWidth="1"/>
    <col min="14081" max="14081" width="104.109375" style="16" customWidth="1"/>
    <col min="14082" max="14082" width="9.6640625" style="16" customWidth="1"/>
    <col min="14083" max="14083" width="10.5546875" style="16" customWidth="1"/>
    <col min="14084" max="14084" width="36.88671875" style="16" customWidth="1"/>
    <col min="14085" max="14085" width="37.33203125" style="16" customWidth="1"/>
    <col min="14086" max="14086" width="5.109375" style="16" bestFit="1" customWidth="1"/>
    <col min="14087" max="14087" width="14.6640625" style="16" customWidth="1"/>
    <col min="14088" max="14089" width="4.88671875" style="16" customWidth="1"/>
    <col min="14090" max="14090" width="6.33203125" style="16" bestFit="1" customWidth="1"/>
    <col min="14091" max="14091" width="12" style="16" bestFit="1" customWidth="1"/>
    <col min="14092" max="14092" width="4.88671875" style="16" customWidth="1"/>
    <col min="14093" max="14093" width="8.6640625" style="16" bestFit="1" customWidth="1"/>
    <col min="14094" max="14335" width="9.109375" style="16"/>
    <col min="14336" max="14336" width="20" style="16" customWidth="1"/>
    <col min="14337" max="14337" width="104.109375" style="16" customWidth="1"/>
    <col min="14338" max="14338" width="9.6640625" style="16" customWidth="1"/>
    <col min="14339" max="14339" width="10.5546875" style="16" customWidth="1"/>
    <col min="14340" max="14340" width="36.88671875" style="16" customWidth="1"/>
    <col min="14341" max="14341" width="37.33203125" style="16" customWidth="1"/>
    <col min="14342" max="14342" width="5.109375" style="16" bestFit="1" customWidth="1"/>
    <col min="14343" max="14343" width="14.6640625" style="16" customWidth="1"/>
    <col min="14344" max="14345" width="4.88671875" style="16" customWidth="1"/>
    <col min="14346" max="14346" width="6.33203125" style="16" bestFit="1" customWidth="1"/>
    <col min="14347" max="14347" width="12" style="16" bestFit="1" customWidth="1"/>
    <col min="14348" max="14348" width="4.88671875" style="16" customWidth="1"/>
    <col min="14349" max="14349" width="8.6640625" style="16" bestFit="1" customWidth="1"/>
    <col min="14350" max="14591" width="9.109375" style="16"/>
    <col min="14592" max="14592" width="20" style="16" customWidth="1"/>
    <col min="14593" max="14593" width="104.109375" style="16" customWidth="1"/>
    <col min="14594" max="14594" width="9.6640625" style="16" customWidth="1"/>
    <col min="14595" max="14595" width="10.5546875" style="16" customWidth="1"/>
    <col min="14596" max="14596" width="36.88671875" style="16" customWidth="1"/>
    <col min="14597" max="14597" width="37.33203125" style="16" customWidth="1"/>
    <col min="14598" max="14598" width="5.109375" style="16" bestFit="1" customWidth="1"/>
    <col min="14599" max="14599" width="14.6640625" style="16" customWidth="1"/>
    <col min="14600" max="14601" width="4.88671875" style="16" customWidth="1"/>
    <col min="14602" max="14602" width="6.33203125" style="16" bestFit="1" customWidth="1"/>
    <col min="14603" max="14603" width="12" style="16" bestFit="1" customWidth="1"/>
    <col min="14604" max="14604" width="4.88671875" style="16" customWidth="1"/>
    <col min="14605" max="14605" width="8.6640625" style="16" bestFit="1" customWidth="1"/>
    <col min="14606" max="14847" width="9.109375" style="16"/>
    <col min="14848" max="14848" width="20" style="16" customWidth="1"/>
    <col min="14849" max="14849" width="104.109375" style="16" customWidth="1"/>
    <col min="14850" max="14850" width="9.6640625" style="16" customWidth="1"/>
    <col min="14851" max="14851" width="10.5546875" style="16" customWidth="1"/>
    <col min="14852" max="14852" width="36.88671875" style="16" customWidth="1"/>
    <col min="14853" max="14853" width="37.33203125" style="16" customWidth="1"/>
    <col min="14854" max="14854" width="5.109375" style="16" bestFit="1" customWidth="1"/>
    <col min="14855" max="14855" width="14.6640625" style="16" customWidth="1"/>
    <col min="14856" max="14857" width="4.88671875" style="16" customWidth="1"/>
    <col min="14858" max="14858" width="6.33203125" style="16" bestFit="1" customWidth="1"/>
    <col min="14859" max="14859" width="12" style="16" bestFit="1" customWidth="1"/>
    <col min="14860" max="14860" width="4.88671875" style="16" customWidth="1"/>
    <col min="14861" max="14861" width="8.6640625" style="16" bestFit="1" customWidth="1"/>
    <col min="14862" max="15103" width="9.109375" style="16"/>
    <col min="15104" max="15104" width="20" style="16" customWidth="1"/>
    <col min="15105" max="15105" width="104.109375" style="16" customWidth="1"/>
    <col min="15106" max="15106" width="9.6640625" style="16" customWidth="1"/>
    <col min="15107" max="15107" width="10.5546875" style="16" customWidth="1"/>
    <col min="15108" max="15108" width="36.88671875" style="16" customWidth="1"/>
    <col min="15109" max="15109" width="37.33203125" style="16" customWidth="1"/>
    <col min="15110" max="15110" width="5.109375" style="16" bestFit="1" customWidth="1"/>
    <col min="15111" max="15111" width="14.6640625" style="16" customWidth="1"/>
    <col min="15112" max="15113" width="4.88671875" style="16" customWidth="1"/>
    <col min="15114" max="15114" width="6.33203125" style="16" bestFit="1" customWidth="1"/>
    <col min="15115" max="15115" width="12" style="16" bestFit="1" customWidth="1"/>
    <col min="15116" max="15116" width="4.88671875" style="16" customWidth="1"/>
    <col min="15117" max="15117" width="8.6640625" style="16" bestFit="1" customWidth="1"/>
    <col min="15118" max="15359" width="9.109375" style="16"/>
    <col min="15360" max="15360" width="20" style="16" customWidth="1"/>
    <col min="15361" max="15361" width="104.109375" style="16" customWidth="1"/>
    <col min="15362" max="15362" width="9.6640625" style="16" customWidth="1"/>
    <col min="15363" max="15363" width="10.5546875" style="16" customWidth="1"/>
    <col min="15364" max="15364" width="36.88671875" style="16" customWidth="1"/>
    <col min="15365" max="15365" width="37.33203125" style="16" customWidth="1"/>
    <col min="15366" max="15366" width="5.109375" style="16" bestFit="1" customWidth="1"/>
    <col min="15367" max="15367" width="14.6640625" style="16" customWidth="1"/>
    <col min="15368" max="15369" width="4.88671875" style="16" customWidth="1"/>
    <col min="15370" max="15370" width="6.33203125" style="16" bestFit="1" customWidth="1"/>
    <col min="15371" max="15371" width="12" style="16" bestFit="1" customWidth="1"/>
    <col min="15372" max="15372" width="4.88671875" style="16" customWidth="1"/>
    <col min="15373" max="15373" width="8.6640625" style="16" bestFit="1" customWidth="1"/>
    <col min="15374" max="15615" width="9.109375" style="16"/>
    <col min="15616" max="15616" width="20" style="16" customWidth="1"/>
    <col min="15617" max="15617" width="104.109375" style="16" customWidth="1"/>
    <col min="15618" max="15618" width="9.6640625" style="16" customWidth="1"/>
    <col min="15619" max="15619" width="10.5546875" style="16" customWidth="1"/>
    <col min="15620" max="15620" width="36.88671875" style="16" customWidth="1"/>
    <col min="15621" max="15621" width="37.33203125" style="16" customWidth="1"/>
    <col min="15622" max="15622" width="5.109375" style="16" bestFit="1" customWidth="1"/>
    <col min="15623" max="15623" width="14.6640625" style="16" customWidth="1"/>
    <col min="15624" max="15625" width="4.88671875" style="16" customWidth="1"/>
    <col min="15626" max="15626" width="6.33203125" style="16" bestFit="1" customWidth="1"/>
    <col min="15627" max="15627" width="12" style="16" bestFit="1" customWidth="1"/>
    <col min="15628" max="15628" width="4.88671875" style="16" customWidth="1"/>
    <col min="15629" max="15629" width="8.6640625" style="16" bestFit="1" customWidth="1"/>
    <col min="15630" max="15871" width="9.109375" style="16"/>
    <col min="15872" max="15872" width="20" style="16" customWidth="1"/>
    <col min="15873" max="15873" width="104.109375" style="16" customWidth="1"/>
    <col min="15874" max="15874" width="9.6640625" style="16" customWidth="1"/>
    <col min="15875" max="15875" width="10.5546875" style="16" customWidth="1"/>
    <col min="15876" max="15876" width="36.88671875" style="16" customWidth="1"/>
    <col min="15877" max="15877" width="37.33203125" style="16" customWidth="1"/>
    <col min="15878" max="15878" width="5.109375" style="16" bestFit="1" customWidth="1"/>
    <col min="15879" max="15879" width="14.6640625" style="16" customWidth="1"/>
    <col min="15880" max="15881" width="4.88671875" style="16" customWidth="1"/>
    <col min="15882" max="15882" width="6.33203125" style="16" bestFit="1" customWidth="1"/>
    <col min="15883" max="15883" width="12" style="16" bestFit="1" customWidth="1"/>
    <col min="15884" max="15884" width="4.88671875" style="16" customWidth="1"/>
    <col min="15885" max="15885" width="8.6640625" style="16" bestFit="1" customWidth="1"/>
    <col min="15886" max="16127" width="9.109375" style="16"/>
    <col min="16128" max="16128" width="20" style="16" customWidth="1"/>
    <col min="16129" max="16129" width="104.109375" style="16" customWidth="1"/>
    <col min="16130" max="16130" width="9.6640625" style="16" customWidth="1"/>
    <col min="16131" max="16131" width="10.5546875" style="16" customWidth="1"/>
    <col min="16132" max="16132" width="36.88671875" style="16" customWidth="1"/>
    <col min="16133" max="16133" width="37.33203125" style="16" customWidth="1"/>
    <col min="16134" max="16134" width="5.109375" style="16" bestFit="1" customWidth="1"/>
    <col min="16135" max="16135" width="14.6640625" style="16" customWidth="1"/>
    <col min="16136" max="16137" width="4.88671875" style="16" customWidth="1"/>
    <col min="16138" max="16138" width="6.33203125" style="16" bestFit="1" customWidth="1"/>
    <col min="16139" max="16139" width="12" style="16" bestFit="1" customWidth="1"/>
    <col min="16140" max="16140" width="4.88671875" style="16" customWidth="1"/>
    <col min="16141" max="16141" width="8.6640625" style="16" bestFit="1" customWidth="1"/>
    <col min="16142" max="16383" width="9.109375" style="16"/>
    <col min="16384" max="16384" width="9.109375" style="16" customWidth="1"/>
  </cols>
  <sheetData>
    <row r="1" spans="1:7" s="2" customFormat="1" ht="69" customHeight="1">
      <c r="A1" s="1" t="s">
        <v>6</v>
      </c>
      <c r="B1" s="155" t="s">
        <v>188</v>
      </c>
      <c r="C1" s="156"/>
      <c r="D1" s="156"/>
      <c r="E1" s="156"/>
      <c r="F1" s="156"/>
    </row>
    <row r="2" spans="1:7" s="3" customFormat="1" ht="40.5" customHeight="1">
      <c r="A2" s="160" t="s">
        <v>16</v>
      </c>
      <c r="B2" s="160"/>
      <c r="C2" s="160"/>
      <c r="D2" s="160"/>
      <c r="E2" s="160"/>
      <c r="F2" s="160"/>
    </row>
    <row r="3" spans="1:7" s="4" customFormat="1" ht="18" customHeight="1">
      <c r="A3" s="161" t="s">
        <v>160</v>
      </c>
      <c r="B3" s="161"/>
      <c r="C3" s="161"/>
      <c r="D3" s="161"/>
      <c r="E3" s="161"/>
      <c r="F3" s="161"/>
    </row>
    <row r="4" spans="1:7" s="6" customFormat="1" ht="18" customHeight="1">
      <c r="A4" s="161" t="s">
        <v>0</v>
      </c>
      <c r="B4" s="161"/>
      <c r="C4" s="161"/>
      <c r="D4" s="161"/>
      <c r="E4" s="161"/>
      <c r="F4" s="161"/>
    </row>
    <row r="5" spans="1:7" s="7" customFormat="1" ht="193.2" customHeight="1">
      <c r="A5" s="106" t="s">
        <v>1</v>
      </c>
      <c r="B5" s="106" t="s">
        <v>2</v>
      </c>
      <c r="C5" s="106" t="s">
        <v>3</v>
      </c>
      <c r="D5" s="108" t="s">
        <v>17</v>
      </c>
      <c r="E5" s="56" t="s">
        <v>115</v>
      </c>
      <c r="F5" s="57" t="s">
        <v>116</v>
      </c>
    </row>
    <row r="6" spans="1:7" s="8" customFormat="1" ht="32.25" customHeight="1">
      <c r="A6" s="18" t="s">
        <v>4</v>
      </c>
      <c r="B6" s="18" t="s">
        <v>107</v>
      </c>
      <c r="C6" s="18" t="s">
        <v>108</v>
      </c>
      <c r="D6" s="19" t="s">
        <v>5</v>
      </c>
      <c r="E6" s="19" t="s">
        <v>112</v>
      </c>
      <c r="F6" s="19" t="s">
        <v>113</v>
      </c>
    </row>
    <row r="7" spans="1:7" s="9" customFormat="1" ht="21" customHeight="1">
      <c r="A7" s="21"/>
      <c r="B7" s="22" t="s">
        <v>18</v>
      </c>
      <c r="C7" s="23"/>
      <c r="D7" s="24"/>
      <c r="E7" s="24"/>
      <c r="F7" s="24"/>
    </row>
    <row r="8" spans="1:7" s="9" customFormat="1" ht="21" customHeight="1">
      <c r="A8" s="42" t="s">
        <v>20</v>
      </c>
      <c r="B8" s="22" t="s">
        <v>22</v>
      </c>
      <c r="C8" s="23"/>
      <c r="D8" s="24"/>
      <c r="E8" s="24"/>
      <c r="F8" s="24"/>
    </row>
    <row r="9" spans="1:7" s="9" customFormat="1" ht="66" customHeight="1">
      <c r="A9" s="42"/>
      <c r="B9" s="26" t="s">
        <v>33</v>
      </c>
      <c r="C9" s="23"/>
      <c r="D9" s="24"/>
      <c r="E9" s="24"/>
      <c r="F9" s="24"/>
    </row>
    <row r="10" spans="1:7" s="9" customFormat="1" ht="45.75" customHeight="1">
      <c r="A10" s="42"/>
      <c r="B10" s="26" t="s">
        <v>8</v>
      </c>
      <c r="C10" s="23"/>
      <c r="D10" s="24"/>
      <c r="E10" s="24"/>
      <c r="F10" s="24"/>
    </row>
    <row r="11" spans="1:7" s="9" customFormat="1" ht="25.5" customHeight="1">
      <c r="A11" s="42"/>
      <c r="B11" s="26" t="s">
        <v>19</v>
      </c>
      <c r="C11" s="23"/>
      <c r="D11" s="24"/>
      <c r="E11" s="24"/>
      <c r="F11" s="24"/>
    </row>
    <row r="12" spans="1:7" s="10" customFormat="1">
      <c r="A12" s="23" t="s">
        <v>21</v>
      </c>
      <c r="B12" s="44" t="s">
        <v>94</v>
      </c>
      <c r="C12" s="28" t="s">
        <v>7</v>
      </c>
      <c r="D12" s="28">
        <v>6</v>
      </c>
      <c r="E12" s="28">
        <f>11010*1.2*1.15</f>
        <v>15193.8</v>
      </c>
      <c r="F12" s="28">
        <f t="shared" ref="F12:F13" si="0">E12*D12</f>
        <v>91162.799999999988</v>
      </c>
      <c r="G12" s="11"/>
    </row>
    <row r="13" spans="1:7" s="10" customFormat="1">
      <c r="A13" s="23" t="s">
        <v>111</v>
      </c>
      <c r="B13" s="44" t="s">
        <v>96</v>
      </c>
      <c r="C13" s="28" t="s">
        <v>7</v>
      </c>
      <c r="D13" s="28">
        <v>20</v>
      </c>
      <c r="E13" s="28">
        <f>4588*1.2*1.15</f>
        <v>6331.4399999999987</v>
      </c>
      <c r="F13" s="28">
        <f t="shared" si="0"/>
        <v>126628.79999999997</v>
      </c>
    </row>
    <row r="14" spans="1:7" s="10" customFormat="1" ht="23.25" customHeight="1">
      <c r="A14" s="23"/>
      <c r="B14" s="26"/>
      <c r="C14" s="28"/>
      <c r="D14" s="28"/>
      <c r="E14" s="28"/>
      <c r="F14" s="28"/>
    </row>
    <row r="15" spans="1:7" s="10" customFormat="1" ht="23.25" customHeight="1">
      <c r="A15" s="42" t="s">
        <v>24</v>
      </c>
      <c r="B15" s="22" t="s">
        <v>23</v>
      </c>
      <c r="C15" s="23"/>
      <c r="D15" s="28"/>
      <c r="E15" s="28"/>
      <c r="F15" s="28"/>
    </row>
    <row r="16" spans="1:7" s="10" customFormat="1" ht="31.5" customHeight="1">
      <c r="A16" s="42"/>
      <c r="B16" s="26" t="s">
        <v>19</v>
      </c>
      <c r="C16" s="23"/>
      <c r="D16" s="28"/>
      <c r="E16" s="28"/>
      <c r="F16" s="28"/>
    </row>
    <row r="17" spans="1:6" s="10" customFormat="1">
      <c r="A17" s="23" t="s">
        <v>25</v>
      </c>
      <c r="B17" s="44" t="s">
        <v>94</v>
      </c>
      <c r="C17" s="28" t="s">
        <v>7</v>
      </c>
      <c r="D17" s="28">
        <v>6</v>
      </c>
      <c r="E17" s="28">
        <f>13000*1.15</f>
        <v>14949.999999999998</v>
      </c>
      <c r="F17" s="28">
        <f>E17*D17</f>
        <v>89699.999999999985</v>
      </c>
    </row>
    <row r="18" spans="1:6" s="10" customFormat="1">
      <c r="A18" s="23" t="s">
        <v>26</v>
      </c>
      <c r="B18" s="44" t="s">
        <v>110</v>
      </c>
      <c r="C18" s="28" t="s">
        <v>7</v>
      </c>
      <c r="D18" s="28">
        <v>150</v>
      </c>
      <c r="E18" s="28">
        <f>6800*1.15</f>
        <v>7819.9999999999991</v>
      </c>
      <c r="F18" s="28">
        <f>E18*D18</f>
        <v>1172999.9999999998</v>
      </c>
    </row>
    <row r="19" spans="1:6" s="10" customFormat="1">
      <c r="A19" s="23" t="s">
        <v>27</v>
      </c>
      <c r="B19" s="44" t="s">
        <v>96</v>
      </c>
      <c r="C19" s="28" t="s">
        <v>7</v>
      </c>
      <c r="D19" s="28">
        <v>20</v>
      </c>
      <c r="E19" s="28">
        <f>5505*1.15</f>
        <v>6330.7499999999991</v>
      </c>
      <c r="F19" s="28">
        <f>E19*D19</f>
        <v>126614.99999999999</v>
      </c>
    </row>
    <row r="20" spans="1:6" s="10" customFormat="1" ht="22.5" customHeight="1">
      <c r="A20" s="23"/>
      <c r="B20" s="44"/>
      <c r="C20" s="28"/>
      <c r="D20" s="28"/>
      <c r="E20" s="28"/>
      <c r="F20" s="28"/>
    </row>
    <row r="21" spans="1:6" s="10" customFormat="1" ht="25.5" customHeight="1">
      <c r="A21" s="42" t="s">
        <v>28</v>
      </c>
      <c r="B21" s="29" t="s">
        <v>32</v>
      </c>
      <c r="C21" s="28"/>
      <c r="D21" s="28"/>
      <c r="E21" s="28"/>
      <c r="F21" s="28"/>
    </row>
    <row r="22" spans="1:6" s="10" customFormat="1" ht="39.6">
      <c r="A22" s="42"/>
      <c r="B22" s="26" t="s">
        <v>33</v>
      </c>
      <c r="C22" s="28"/>
      <c r="D22" s="28"/>
      <c r="E22" s="28"/>
      <c r="F22" s="28"/>
    </row>
    <row r="23" spans="1:6" s="10" customFormat="1" ht="42.75" customHeight="1">
      <c r="A23" s="42"/>
      <c r="B23" s="26" t="s">
        <v>8</v>
      </c>
      <c r="C23" s="28"/>
      <c r="D23" s="28"/>
      <c r="E23" s="28"/>
      <c r="F23" s="28"/>
    </row>
    <row r="24" spans="1:6" s="10" customFormat="1" ht="44.25" customHeight="1">
      <c r="A24" s="23" t="s">
        <v>73</v>
      </c>
      <c r="B24" s="44" t="s">
        <v>29</v>
      </c>
      <c r="C24" s="28" t="s">
        <v>31</v>
      </c>
      <c r="D24" s="28">
        <v>2</v>
      </c>
      <c r="E24" s="28">
        <f>41288*1.1*1.15</f>
        <v>52229.32</v>
      </c>
      <c r="F24" s="28">
        <f>E24*D24</f>
        <v>104458.64</v>
      </c>
    </row>
    <row r="25" spans="1:6" s="10" customFormat="1" ht="22.5" customHeight="1">
      <c r="A25" s="23"/>
      <c r="B25" s="44"/>
      <c r="C25" s="28"/>
      <c r="D25" s="28"/>
      <c r="E25" s="28"/>
      <c r="F25" s="28"/>
    </row>
    <row r="26" spans="1:6" s="10" customFormat="1" ht="22.5" customHeight="1">
      <c r="A26" s="42" t="s">
        <v>35</v>
      </c>
      <c r="B26" s="22" t="s">
        <v>34</v>
      </c>
      <c r="C26" s="28"/>
      <c r="D26" s="28"/>
      <c r="E26" s="28"/>
      <c r="F26" s="28"/>
    </row>
    <row r="27" spans="1:6" s="10" customFormat="1">
      <c r="A27" s="23" t="s">
        <v>74</v>
      </c>
      <c r="B27" s="44" t="s">
        <v>29</v>
      </c>
      <c r="C27" s="28" t="s">
        <v>31</v>
      </c>
      <c r="D27" s="28">
        <v>2</v>
      </c>
      <c r="E27" s="28">
        <f>41288*1.1*1.15</f>
        <v>52229.32</v>
      </c>
      <c r="F27" s="28">
        <f>E27*D27</f>
        <v>104458.64</v>
      </c>
    </row>
    <row r="28" spans="1:6" s="10" customFormat="1">
      <c r="A28" s="23" t="s">
        <v>75</v>
      </c>
      <c r="B28" s="44" t="s">
        <v>30</v>
      </c>
      <c r="C28" s="28" t="s">
        <v>31</v>
      </c>
      <c r="D28" s="28">
        <v>4</v>
      </c>
      <c r="E28" s="28">
        <f>16515*1.1*1.15</f>
        <v>20891.474999999999</v>
      </c>
      <c r="F28" s="28">
        <f>E28*D28</f>
        <v>83565.899999999994</v>
      </c>
    </row>
    <row r="29" spans="1:6" s="10" customFormat="1">
      <c r="A29" s="23"/>
      <c r="B29" s="44"/>
      <c r="C29" s="28"/>
      <c r="D29" s="28"/>
      <c r="E29" s="28"/>
      <c r="F29" s="28"/>
    </row>
    <row r="30" spans="1:6" s="10" customFormat="1" ht="102.75" customHeight="1">
      <c r="A30" s="42" t="s">
        <v>37</v>
      </c>
      <c r="B30" s="46" t="s">
        <v>79</v>
      </c>
      <c r="C30" s="28"/>
      <c r="D30" s="28"/>
      <c r="E30" s="28"/>
      <c r="F30" s="28"/>
    </row>
    <row r="31" spans="1:6" s="10" customFormat="1">
      <c r="A31" s="42" t="s">
        <v>38</v>
      </c>
      <c r="B31" s="44" t="s">
        <v>36</v>
      </c>
      <c r="C31" s="28" t="s">
        <v>31</v>
      </c>
      <c r="D31" s="28">
        <v>2</v>
      </c>
      <c r="E31" s="28">
        <f>22000*1.15</f>
        <v>25299.999999999996</v>
      </c>
      <c r="F31" s="28">
        <f>E31*D31</f>
        <v>50599.999999999993</v>
      </c>
    </row>
    <row r="32" spans="1:6" s="10" customFormat="1" ht="22.5" customHeight="1">
      <c r="A32" s="43"/>
      <c r="B32" s="44"/>
      <c r="C32" s="28"/>
      <c r="D32" s="28"/>
      <c r="E32" s="28"/>
      <c r="F32" s="28"/>
    </row>
    <row r="33" spans="1:6" s="10" customFormat="1" ht="105.75" customHeight="1">
      <c r="A33" s="43" t="s">
        <v>37</v>
      </c>
      <c r="B33" s="46" t="s">
        <v>80</v>
      </c>
      <c r="C33" s="28"/>
      <c r="D33" s="28"/>
      <c r="E33" s="28"/>
      <c r="F33" s="28"/>
    </row>
    <row r="34" spans="1:6" s="10" customFormat="1">
      <c r="A34" s="43" t="s">
        <v>38</v>
      </c>
      <c r="B34" s="44" t="s">
        <v>36</v>
      </c>
      <c r="C34" s="28" t="s">
        <v>31</v>
      </c>
      <c r="D34" s="28">
        <v>2</v>
      </c>
      <c r="E34" s="28">
        <f>19000*1.15</f>
        <v>21850</v>
      </c>
      <c r="F34" s="28">
        <f t="shared" ref="F34:F36" si="1">E34*D34</f>
        <v>43700</v>
      </c>
    </row>
    <row r="35" spans="1:6" s="10" customFormat="1">
      <c r="A35" s="43" t="s">
        <v>39</v>
      </c>
      <c r="B35" s="44" t="s">
        <v>41</v>
      </c>
      <c r="C35" s="28" t="s">
        <v>31</v>
      </c>
      <c r="D35" s="28">
        <v>4</v>
      </c>
      <c r="E35" s="28">
        <f>12000*1.15</f>
        <v>13799.999999999998</v>
      </c>
      <c r="F35" s="28">
        <f t="shared" si="1"/>
        <v>55199.999999999993</v>
      </c>
    </row>
    <row r="36" spans="1:6" s="10" customFormat="1">
      <c r="A36" s="43" t="s">
        <v>40</v>
      </c>
      <c r="B36" s="44" t="s">
        <v>42</v>
      </c>
      <c r="C36" s="28" t="s">
        <v>31</v>
      </c>
      <c r="D36" s="28">
        <v>8</v>
      </c>
      <c r="E36" s="28">
        <f>7000*1.15</f>
        <v>8049.9999999999991</v>
      </c>
      <c r="F36" s="28">
        <f t="shared" si="1"/>
        <v>64399.999999999993</v>
      </c>
    </row>
    <row r="37" spans="1:6" s="10" customFormat="1" ht="22.5" customHeight="1">
      <c r="A37" s="23"/>
      <c r="B37" s="44"/>
      <c r="C37" s="28"/>
      <c r="D37" s="28"/>
      <c r="E37" s="28"/>
      <c r="F37" s="28"/>
    </row>
    <row r="38" spans="1:6" s="10" customFormat="1" ht="92.25" customHeight="1">
      <c r="A38" s="42" t="s">
        <v>43</v>
      </c>
      <c r="B38" s="47" t="s">
        <v>83</v>
      </c>
      <c r="C38" s="28"/>
      <c r="D38" s="28"/>
      <c r="E38" s="28"/>
      <c r="F38" s="28"/>
    </row>
    <row r="39" spans="1:6" s="10" customFormat="1">
      <c r="A39" s="42" t="s">
        <v>44</v>
      </c>
      <c r="B39" s="44" t="s">
        <v>76</v>
      </c>
      <c r="C39" s="28" t="s">
        <v>31</v>
      </c>
      <c r="D39" s="28">
        <v>2</v>
      </c>
      <c r="E39" s="28">
        <f>18000*1.15</f>
        <v>20700</v>
      </c>
      <c r="F39" s="28">
        <f t="shared" ref="F39" si="2">E39*D39</f>
        <v>41400</v>
      </c>
    </row>
    <row r="40" spans="1:6" s="10" customFormat="1" ht="22.5" customHeight="1">
      <c r="A40" s="23"/>
      <c r="B40" s="44"/>
      <c r="C40" s="28"/>
      <c r="D40" s="28"/>
      <c r="E40" s="28"/>
      <c r="F40" s="28"/>
    </row>
    <row r="41" spans="1:6" s="10" customFormat="1" ht="22.5" customHeight="1">
      <c r="A41" s="43" t="s">
        <v>43</v>
      </c>
      <c r="B41" s="47" t="s">
        <v>82</v>
      </c>
      <c r="C41" s="28"/>
      <c r="D41" s="28"/>
      <c r="E41" s="28"/>
      <c r="F41" s="28"/>
    </row>
    <row r="42" spans="1:6" s="10" customFormat="1">
      <c r="A42" s="43" t="s">
        <v>44</v>
      </c>
      <c r="B42" s="44" t="s">
        <v>76</v>
      </c>
      <c r="C42" s="28" t="s">
        <v>31</v>
      </c>
      <c r="D42" s="28">
        <v>2</v>
      </c>
      <c r="E42" s="28">
        <f>8000*1.15</f>
        <v>9200</v>
      </c>
      <c r="F42" s="28">
        <f t="shared" ref="F42:F44" si="3">E42*D42</f>
        <v>18400</v>
      </c>
    </row>
    <row r="43" spans="1:6" s="10" customFormat="1">
      <c r="A43" s="43" t="s">
        <v>45</v>
      </c>
      <c r="B43" s="44" t="s">
        <v>77</v>
      </c>
      <c r="C43" s="28" t="s">
        <v>31</v>
      </c>
      <c r="D43" s="28">
        <v>1</v>
      </c>
      <c r="E43" s="28">
        <f>6000*1.15</f>
        <v>6899.9999999999991</v>
      </c>
      <c r="F43" s="28">
        <f t="shared" si="3"/>
        <v>6899.9999999999991</v>
      </c>
    </row>
    <row r="44" spans="1:6" s="10" customFormat="1">
      <c r="A44" s="43" t="s">
        <v>46</v>
      </c>
      <c r="B44" s="44" t="s">
        <v>78</v>
      </c>
      <c r="C44" s="28" t="s">
        <v>31</v>
      </c>
      <c r="D44" s="28">
        <v>1</v>
      </c>
      <c r="E44" s="28">
        <f>5000*1.15</f>
        <v>5750</v>
      </c>
      <c r="F44" s="28">
        <f t="shared" si="3"/>
        <v>5750</v>
      </c>
    </row>
    <row r="45" spans="1:6" s="10" customFormat="1" ht="22.5" customHeight="1">
      <c r="A45" s="23"/>
      <c r="B45" s="44"/>
      <c r="C45" s="28"/>
      <c r="D45" s="28"/>
      <c r="E45" s="28"/>
      <c r="F45" s="28"/>
    </row>
    <row r="46" spans="1:6" s="10" customFormat="1" ht="77.25" customHeight="1">
      <c r="A46" s="42" t="s">
        <v>51</v>
      </c>
      <c r="B46" s="47" t="s">
        <v>81</v>
      </c>
      <c r="C46" s="28"/>
      <c r="D46" s="28"/>
      <c r="E46" s="28"/>
      <c r="F46" s="28"/>
    </row>
    <row r="47" spans="1:6" s="10" customFormat="1" ht="18.75" customHeight="1">
      <c r="A47" s="42"/>
      <c r="B47" s="48" t="s">
        <v>56</v>
      </c>
      <c r="C47" s="28"/>
      <c r="D47" s="28"/>
      <c r="E47" s="28"/>
      <c r="F47" s="28"/>
    </row>
    <row r="48" spans="1:6" s="10" customFormat="1" ht="26.4">
      <c r="A48" s="42" t="s">
        <v>52</v>
      </c>
      <c r="B48" s="44" t="s">
        <v>47</v>
      </c>
      <c r="C48" s="28" t="s">
        <v>31</v>
      </c>
      <c r="D48" s="28">
        <v>2</v>
      </c>
      <c r="E48" s="28">
        <f>(12/10)*8000*1.15</f>
        <v>11040</v>
      </c>
      <c r="F48" s="28">
        <f>D48*E48</f>
        <v>22080</v>
      </c>
    </row>
    <row r="49" spans="1:6" s="10" customFormat="1" ht="26.4">
      <c r="A49" s="42" t="s">
        <v>53</v>
      </c>
      <c r="B49" s="44" t="s">
        <v>48</v>
      </c>
      <c r="C49" s="28" t="s">
        <v>31</v>
      </c>
      <c r="D49" s="28">
        <v>3</v>
      </c>
      <c r="E49" s="28">
        <f>(8/6)*6500*1.15</f>
        <v>9966.6666666666661</v>
      </c>
      <c r="F49" s="28">
        <f>D49*E49</f>
        <v>29900</v>
      </c>
    </row>
    <row r="50" spans="1:6" s="10" customFormat="1" ht="26.4">
      <c r="A50" s="42" t="s">
        <v>54</v>
      </c>
      <c r="B50" s="44" t="s">
        <v>49</v>
      </c>
      <c r="C50" s="28" t="s">
        <v>31</v>
      </c>
      <c r="D50" s="28">
        <v>2</v>
      </c>
      <c r="E50" s="28">
        <f>(8/6)*6500*1.15</f>
        <v>9966.6666666666661</v>
      </c>
      <c r="F50" s="28">
        <f>D50*E50</f>
        <v>19933.333333333332</v>
      </c>
    </row>
    <row r="51" spans="1:6" s="10" customFormat="1" ht="33" customHeight="1">
      <c r="A51" s="42" t="s">
        <v>55</v>
      </c>
      <c r="B51" s="44" t="s">
        <v>50</v>
      </c>
      <c r="C51" s="28" t="s">
        <v>31</v>
      </c>
      <c r="D51" s="28">
        <v>3</v>
      </c>
      <c r="E51" s="28">
        <f>4500*1.15</f>
        <v>5175</v>
      </c>
      <c r="F51" s="28">
        <f>D51*E51</f>
        <v>15525</v>
      </c>
    </row>
    <row r="52" spans="1:6" s="10" customFormat="1" ht="22.5" customHeight="1">
      <c r="A52" s="23"/>
      <c r="B52" s="44"/>
      <c r="C52" s="28"/>
      <c r="D52" s="28"/>
      <c r="E52" s="28"/>
      <c r="F52" s="28"/>
    </row>
    <row r="53" spans="1:6" s="10" customFormat="1" ht="22.5" customHeight="1">
      <c r="A53" s="42" t="s">
        <v>59</v>
      </c>
      <c r="B53" s="48" t="s">
        <v>57</v>
      </c>
      <c r="C53" s="28"/>
      <c r="D53" s="28"/>
      <c r="E53" s="28"/>
      <c r="F53" s="28"/>
    </row>
    <row r="54" spans="1:6" s="10" customFormat="1" ht="26.4">
      <c r="A54" s="42" t="s">
        <v>60</v>
      </c>
      <c r="B54" s="44" t="s">
        <v>58</v>
      </c>
      <c r="C54" s="28" t="s">
        <v>31</v>
      </c>
      <c r="D54" s="28">
        <v>4</v>
      </c>
      <c r="E54" s="28">
        <f>7000*1.15</f>
        <v>8049.9999999999991</v>
      </c>
      <c r="F54" s="28">
        <f>D54*E54</f>
        <v>32199.999999999996</v>
      </c>
    </row>
    <row r="55" spans="1:6" s="10" customFormat="1" ht="56.25" customHeight="1">
      <c r="A55" s="42" t="s">
        <v>61</v>
      </c>
      <c r="B55" s="111" t="s">
        <v>62</v>
      </c>
      <c r="C55" s="28" t="s">
        <v>31</v>
      </c>
      <c r="D55" s="28">
        <v>1</v>
      </c>
      <c r="E55" s="28">
        <f>9000*1.15</f>
        <v>10350</v>
      </c>
      <c r="F55" s="28">
        <f>D55*E55</f>
        <v>10350</v>
      </c>
    </row>
    <row r="56" spans="1:6" s="10" customFormat="1" ht="57" customHeight="1">
      <c r="A56" s="42" t="s">
        <v>64</v>
      </c>
      <c r="B56" s="44" t="s">
        <v>63</v>
      </c>
      <c r="C56" s="28" t="s">
        <v>31</v>
      </c>
      <c r="D56" s="28">
        <v>1</v>
      </c>
      <c r="E56" s="28">
        <f>((7000+9000)/2)*1.15</f>
        <v>9200</v>
      </c>
      <c r="F56" s="28">
        <f>D56*E56</f>
        <v>9200</v>
      </c>
    </row>
    <row r="57" spans="1:6" s="10" customFormat="1">
      <c r="A57" s="23"/>
      <c r="B57" s="44"/>
      <c r="C57" s="28"/>
      <c r="D57" s="28"/>
      <c r="E57" s="28"/>
      <c r="F57" s="28"/>
    </row>
    <row r="58" spans="1:6" s="10" customFormat="1" ht="22.5" customHeight="1">
      <c r="A58" s="42" t="s">
        <v>66</v>
      </c>
      <c r="B58" s="48" t="s">
        <v>109</v>
      </c>
      <c r="C58" s="28"/>
      <c r="D58" s="28"/>
      <c r="E58" s="28"/>
      <c r="F58" s="28"/>
    </row>
    <row r="59" spans="1:6" s="10" customFormat="1" ht="58.5" customHeight="1">
      <c r="A59" s="42" t="s">
        <v>67</v>
      </c>
      <c r="B59" s="44" t="s">
        <v>65</v>
      </c>
      <c r="C59" s="28" t="s">
        <v>31</v>
      </c>
      <c r="D59" s="28">
        <v>2</v>
      </c>
      <c r="E59" s="28">
        <f>4000*2*1.15</f>
        <v>9200</v>
      </c>
      <c r="F59" s="28">
        <f>D59*E59</f>
        <v>18400</v>
      </c>
    </row>
    <row r="60" spans="1:6" s="10" customFormat="1">
      <c r="A60" s="42"/>
      <c r="B60" s="44"/>
      <c r="C60" s="28"/>
      <c r="D60" s="28"/>
      <c r="E60" s="28"/>
      <c r="F60" s="28"/>
    </row>
    <row r="61" spans="1:6" s="10" customFormat="1" ht="148.5" customHeight="1">
      <c r="A61" s="42" t="s">
        <v>68</v>
      </c>
      <c r="B61" s="49" t="s">
        <v>84</v>
      </c>
      <c r="C61" s="28" t="s">
        <v>31</v>
      </c>
      <c r="D61" s="28">
        <v>2</v>
      </c>
      <c r="E61" s="28">
        <f>60000*1.15*1.15</f>
        <v>79350</v>
      </c>
      <c r="F61" s="28">
        <f>D61*E61</f>
        <v>158700</v>
      </c>
    </row>
    <row r="62" spans="1:6" s="10" customFormat="1" ht="22.5" customHeight="1">
      <c r="A62" s="23"/>
      <c r="B62" s="44"/>
      <c r="C62" s="28"/>
      <c r="D62" s="28"/>
      <c r="E62" s="28"/>
      <c r="F62" s="28"/>
    </row>
    <row r="63" spans="1:6" s="10" customFormat="1" ht="184.5" customHeight="1">
      <c r="A63" s="42" t="s">
        <v>69</v>
      </c>
      <c r="B63" s="45" t="s">
        <v>187</v>
      </c>
      <c r="C63" s="28" t="s">
        <v>31</v>
      </c>
      <c r="D63" s="28">
        <v>1</v>
      </c>
      <c r="E63" s="28">
        <f>28000*1.15</f>
        <v>32199.999999999996</v>
      </c>
      <c r="F63" s="28">
        <f>E63*D63</f>
        <v>32199.999999999996</v>
      </c>
    </row>
    <row r="64" spans="1:6" s="10" customFormat="1" ht="22.5" customHeight="1">
      <c r="A64" s="23"/>
      <c r="B64" s="44"/>
      <c r="C64" s="28"/>
      <c r="D64" s="28"/>
      <c r="E64" s="28"/>
      <c r="F64" s="28"/>
    </row>
    <row r="65" spans="1:6" s="10" customFormat="1" ht="180.75" customHeight="1">
      <c r="A65" s="42" t="s">
        <v>70</v>
      </c>
      <c r="B65" s="50" t="s">
        <v>95</v>
      </c>
      <c r="C65" s="28" t="s">
        <v>31</v>
      </c>
      <c r="D65" s="28">
        <v>1</v>
      </c>
      <c r="E65" s="28">
        <f>25000*1.15*1.15</f>
        <v>33062.499999999993</v>
      </c>
      <c r="F65" s="28">
        <f>D65*E65</f>
        <v>33062.499999999993</v>
      </c>
    </row>
    <row r="66" spans="1:6" s="10" customFormat="1" ht="22.5" customHeight="1">
      <c r="A66" s="23"/>
      <c r="B66" s="44"/>
      <c r="C66" s="28"/>
      <c r="D66" s="28"/>
      <c r="E66" s="28"/>
      <c r="F66" s="28"/>
    </row>
    <row r="67" spans="1:6" s="9" customFormat="1" ht="21.75" customHeight="1">
      <c r="A67" s="21" t="s">
        <v>97</v>
      </c>
      <c r="B67" s="22" t="s">
        <v>9</v>
      </c>
      <c r="C67" s="23"/>
      <c r="D67" s="23"/>
      <c r="E67" s="23"/>
      <c r="F67" s="23"/>
    </row>
    <row r="68" spans="1:6" s="9" customFormat="1" ht="138.75" customHeight="1">
      <c r="A68" s="21"/>
      <c r="B68" s="27" t="s">
        <v>10</v>
      </c>
      <c r="C68" s="23"/>
      <c r="D68" s="23"/>
      <c r="E68" s="23"/>
      <c r="F68" s="23"/>
    </row>
    <row r="69" spans="1:6" s="12" customFormat="1">
      <c r="A69" s="23" t="s">
        <v>98</v>
      </c>
      <c r="B69" s="27" t="s">
        <v>12</v>
      </c>
      <c r="C69" s="23" t="s">
        <v>11</v>
      </c>
      <c r="D69" s="23">
        <v>15</v>
      </c>
      <c r="E69" s="28">
        <f>1652*1.1*1.15</f>
        <v>2089.7799999999997</v>
      </c>
      <c r="F69" s="28">
        <f t="shared" ref="F69:F71" si="4">E69*D69</f>
        <v>31346.699999999997</v>
      </c>
    </row>
    <row r="70" spans="1:6" s="12" customFormat="1">
      <c r="A70" s="23" t="s">
        <v>99</v>
      </c>
      <c r="B70" s="27" t="s">
        <v>71</v>
      </c>
      <c r="C70" s="23" t="s">
        <v>11</v>
      </c>
      <c r="D70" s="23">
        <v>30</v>
      </c>
      <c r="E70" s="28">
        <f>2019*1.1*1.15</f>
        <v>2554.0349999999999</v>
      </c>
      <c r="F70" s="28">
        <f t="shared" si="4"/>
        <v>76621.049999999988</v>
      </c>
    </row>
    <row r="71" spans="1:6" s="9" customFormat="1">
      <c r="A71" s="23" t="s">
        <v>100</v>
      </c>
      <c r="B71" s="27" t="s">
        <v>72</v>
      </c>
      <c r="C71" s="23" t="s">
        <v>11</v>
      </c>
      <c r="D71" s="23">
        <v>4</v>
      </c>
      <c r="E71" s="28">
        <f>2294*1.1*1.15</f>
        <v>2901.91</v>
      </c>
      <c r="F71" s="28">
        <f t="shared" si="4"/>
        <v>11607.64</v>
      </c>
    </row>
    <row r="72" spans="1:6" s="9" customFormat="1" ht="19.5" customHeight="1">
      <c r="A72" s="23"/>
      <c r="B72" s="27"/>
      <c r="C72" s="23"/>
      <c r="D72" s="23"/>
      <c r="E72" s="23"/>
      <c r="F72" s="23"/>
    </row>
    <row r="73" spans="1:6" s="9" customFormat="1" ht="39.6">
      <c r="A73" s="31" t="s">
        <v>101</v>
      </c>
      <c r="B73" s="32" t="s">
        <v>92</v>
      </c>
      <c r="C73" s="33"/>
      <c r="D73" s="33"/>
      <c r="E73" s="33"/>
      <c r="F73" s="33"/>
    </row>
    <row r="74" spans="1:6" s="9" customFormat="1" ht="109.5" customHeight="1">
      <c r="A74" s="31"/>
      <c r="B74" s="51" t="s">
        <v>91</v>
      </c>
      <c r="C74" s="33"/>
      <c r="D74" s="33"/>
      <c r="E74" s="33"/>
      <c r="F74" s="33"/>
    </row>
    <row r="75" spans="1:6" s="9" customFormat="1">
      <c r="A75" s="30" t="s">
        <v>102</v>
      </c>
      <c r="B75" s="34" t="s">
        <v>85</v>
      </c>
      <c r="C75" s="30" t="s">
        <v>86</v>
      </c>
      <c r="D75" s="30">
        <v>1</v>
      </c>
      <c r="E75" s="107">
        <f>68812*1.1*1.15</f>
        <v>87047.180000000008</v>
      </c>
      <c r="F75" s="28">
        <f t="shared" ref="F75:F78" si="5">E75*D75</f>
        <v>87047.180000000008</v>
      </c>
    </row>
    <row r="76" spans="1:6" s="9" customFormat="1">
      <c r="A76" s="30" t="s">
        <v>103</v>
      </c>
      <c r="B76" s="34" t="s">
        <v>87</v>
      </c>
      <c r="C76" s="30" t="s">
        <v>86</v>
      </c>
      <c r="D76" s="30">
        <v>1</v>
      </c>
      <c r="E76" s="107">
        <f>50462*1.1*1.15</f>
        <v>63834.43</v>
      </c>
      <c r="F76" s="28">
        <f t="shared" si="5"/>
        <v>63834.43</v>
      </c>
    </row>
    <row r="77" spans="1:6" s="9" customFormat="1" ht="39.6">
      <c r="A77" s="33" t="s">
        <v>104</v>
      </c>
      <c r="B77" s="34" t="s">
        <v>88</v>
      </c>
      <c r="C77" s="35" t="s">
        <v>89</v>
      </c>
      <c r="D77" s="30">
        <v>200</v>
      </c>
      <c r="E77" s="107">
        <f>29.36*1.1*1.15</f>
        <v>37.1404</v>
      </c>
      <c r="F77" s="28">
        <f t="shared" si="5"/>
        <v>7428.08</v>
      </c>
    </row>
    <row r="78" spans="1:6" s="9" customFormat="1" ht="39.6">
      <c r="A78" s="33" t="s">
        <v>105</v>
      </c>
      <c r="B78" s="34" t="s">
        <v>90</v>
      </c>
      <c r="C78" s="35" t="s">
        <v>89</v>
      </c>
      <c r="D78" s="30">
        <v>200</v>
      </c>
      <c r="E78" s="107">
        <f>25.69*1.1*1.15</f>
        <v>32.49785</v>
      </c>
      <c r="F78" s="28">
        <f t="shared" si="5"/>
        <v>6499.57</v>
      </c>
    </row>
    <row r="79" spans="1:6" s="9" customFormat="1" ht="18.75" customHeight="1">
      <c r="A79" s="30"/>
      <c r="B79" s="34"/>
      <c r="C79" s="35"/>
      <c r="D79" s="35"/>
      <c r="E79" s="35"/>
      <c r="F79" s="35"/>
    </row>
    <row r="80" spans="1:6" s="9" customFormat="1" ht="51" customHeight="1">
      <c r="A80" s="33" t="s">
        <v>106</v>
      </c>
      <c r="B80" s="36" t="s">
        <v>15</v>
      </c>
      <c r="C80" s="37" t="s">
        <v>13</v>
      </c>
      <c r="D80" s="37"/>
      <c r="E80" s="37" t="s">
        <v>185</v>
      </c>
      <c r="F80" s="37" t="s">
        <v>161</v>
      </c>
    </row>
    <row r="81" spans="1:6" s="9" customFormat="1" ht="33" customHeight="1">
      <c r="A81" s="157" t="s">
        <v>93</v>
      </c>
      <c r="B81" s="157"/>
      <c r="C81" s="158"/>
      <c r="D81" s="158"/>
      <c r="E81" s="109"/>
      <c r="F81" s="105">
        <f>SUM(F11:F79)</f>
        <v>2851875.2633333332</v>
      </c>
    </row>
    <row r="82" spans="1:6" s="8" customFormat="1">
      <c r="A82" s="159"/>
      <c r="B82" s="159"/>
      <c r="C82" s="159"/>
      <c r="D82" s="159"/>
      <c r="E82" s="159"/>
      <c r="F82" s="159"/>
    </row>
    <row r="83" spans="1:6">
      <c r="A83" s="38"/>
      <c r="B83" s="39"/>
      <c r="C83" s="38"/>
      <c r="D83" s="40"/>
      <c r="E83" s="40"/>
      <c r="F83" s="40"/>
    </row>
  </sheetData>
  <sheetProtection password="CEE5" sheet="1" objects="1" scenarios="1" formatCells="0" formatColumns="0" formatRows="0"/>
  <mergeCells count="7">
    <mergeCell ref="B1:F1"/>
    <mergeCell ref="A81:B81"/>
    <mergeCell ref="C81:D81"/>
    <mergeCell ref="A82:F82"/>
    <mergeCell ref="A2:F2"/>
    <mergeCell ref="A3:F3"/>
    <mergeCell ref="A4:F4"/>
  </mergeCells>
  <printOptions horizontalCentered="1"/>
  <pageMargins left="0" right="0" top="0.35433070866141703" bottom="0.35433070866141703" header="0.31496062992126" footer="0.27559055118110198"/>
  <pageSetup paperSize="9" scale="47" orientation="portrait" r:id="rId1"/>
  <headerFooter>
    <oddFooter>&amp;R&amp;10Page &amp;P of &amp;N</oddFooter>
  </headerFooter>
  <rowBreaks count="1" manualBreakCount="1">
    <brk id="73" max="5" man="1"/>
  </rowBreaks>
  <drawing r:id="rId2"/>
</worksheet>
</file>

<file path=xl/worksheets/sheet4.xml><?xml version="1.0" encoding="utf-8"?>
<worksheet xmlns="http://schemas.openxmlformats.org/spreadsheetml/2006/main" xmlns:r="http://schemas.openxmlformats.org/officeDocument/2006/relationships">
  <sheetPr>
    <tabColor rgb="FF92D050"/>
  </sheetPr>
  <dimension ref="A1:F36"/>
  <sheetViews>
    <sheetView view="pageBreakPreview" zoomScale="70" zoomScaleNormal="70" zoomScaleSheetLayoutView="70" workbookViewId="0">
      <selection activeCell="E5" sqref="E5"/>
    </sheetView>
  </sheetViews>
  <sheetFormatPr defaultRowHeight="13.2"/>
  <cols>
    <col min="1" max="1" width="21.33203125" style="15" customWidth="1"/>
    <col min="2" max="2" width="100.6640625" style="89" customWidth="1"/>
    <col min="3" max="4" width="9.33203125" style="15" customWidth="1"/>
    <col min="5" max="5" width="26.21875" style="88" customWidth="1"/>
    <col min="6" max="6" width="25" style="17" customWidth="1"/>
    <col min="7" max="8" width="4.88671875" style="88" customWidth="1"/>
    <col min="9" max="9" width="6.33203125" style="88" bestFit="1" customWidth="1"/>
    <col min="10" max="10" width="12" style="88" bestFit="1" customWidth="1"/>
    <col min="11" max="11" width="4.88671875" style="88" customWidth="1"/>
    <col min="12" max="12" width="8.6640625" style="88" bestFit="1" customWidth="1"/>
    <col min="13" max="254" width="9.109375" style="88"/>
    <col min="255" max="255" width="20" style="88" customWidth="1"/>
    <col min="256" max="256" width="104.109375" style="88" customWidth="1"/>
    <col min="257" max="257" width="9.6640625" style="88" customWidth="1"/>
    <col min="258" max="258" width="10.5546875" style="88" customWidth="1"/>
    <col min="259" max="259" width="36.88671875" style="88" customWidth="1"/>
    <col min="260" max="260" width="37.33203125" style="88" customWidth="1"/>
    <col min="261" max="261" width="5.109375" style="88" bestFit="1" customWidth="1"/>
    <col min="262" max="262" width="14.6640625" style="88" customWidth="1"/>
    <col min="263" max="264" width="4.88671875" style="88" customWidth="1"/>
    <col min="265" max="265" width="6.33203125" style="88" bestFit="1" customWidth="1"/>
    <col min="266" max="266" width="12" style="88" bestFit="1" customWidth="1"/>
    <col min="267" max="267" width="4.88671875" style="88" customWidth="1"/>
    <col min="268" max="268" width="8.6640625" style="88" bestFit="1" customWidth="1"/>
    <col min="269" max="510" width="9.109375" style="88"/>
    <col min="511" max="511" width="20" style="88" customWidth="1"/>
    <col min="512" max="512" width="104.109375" style="88" customWidth="1"/>
    <col min="513" max="513" width="9.6640625" style="88" customWidth="1"/>
    <col min="514" max="514" width="10.5546875" style="88" customWidth="1"/>
    <col min="515" max="515" width="36.88671875" style="88" customWidth="1"/>
    <col min="516" max="516" width="37.33203125" style="88" customWidth="1"/>
    <col min="517" max="517" width="5.109375" style="88" bestFit="1" customWidth="1"/>
    <col min="518" max="518" width="14.6640625" style="88" customWidth="1"/>
    <col min="519" max="520" width="4.88671875" style="88" customWidth="1"/>
    <col min="521" max="521" width="6.33203125" style="88" bestFit="1" customWidth="1"/>
    <col min="522" max="522" width="12" style="88" bestFit="1" customWidth="1"/>
    <col min="523" max="523" width="4.88671875" style="88" customWidth="1"/>
    <col min="524" max="524" width="8.6640625" style="88" bestFit="1" customWidth="1"/>
    <col min="525" max="766" width="9.109375" style="88"/>
    <col min="767" max="767" width="20" style="88" customWidth="1"/>
    <col min="768" max="768" width="104.109375" style="88" customWidth="1"/>
    <col min="769" max="769" width="9.6640625" style="88" customWidth="1"/>
    <col min="770" max="770" width="10.5546875" style="88" customWidth="1"/>
    <col min="771" max="771" width="36.88671875" style="88" customWidth="1"/>
    <col min="772" max="772" width="37.33203125" style="88" customWidth="1"/>
    <col min="773" max="773" width="5.109375" style="88" bestFit="1" customWidth="1"/>
    <col min="774" max="774" width="14.6640625" style="88" customWidth="1"/>
    <col min="775" max="776" width="4.88671875" style="88" customWidth="1"/>
    <col min="777" max="777" width="6.33203125" style="88" bestFit="1" customWidth="1"/>
    <col min="778" max="778" width="12" style="88" bestFit="1" customWidth="1"/>
    <col min="779" max="779" width="4.88671875" style="88" customWidth="1"/>
    <col min="780" max="780" width="8.6640625" style="88" bestFit="1" customWidth="1"/>
    <col min="781" max="1022" width="9.109375" style="88"/>
    <col min="1023" max="1023" width="20" style="88" customWidth="1"/>
    <col min="1024" max="1024" width="104.109375" style="88" customWidth="1"/>
    <col min="1025" max="1025" width="9.6640625" style="88" customWidth="1"/>
    <col min="1026" max="1026" width="10.5546875" style="88" customWidth="1"/>
    <col min="1027" max="1027" width="36.88671875" style="88" customWidth="1"/>
    <col min="1028" max="1028" width="37.33203125" style="88" customWidth="1"/>
    <col min="1029" max="1029" width="5.109375" style="88" bestFit="1" customWidth="1"/>
    <col min="1030" max="1030" width="14.6640625" style="88" customWidth="1"/>
    <col min="1031" max="1032" width="4.88671875" style="88" customWidth="1"/>
    <col min="1033" max="1033" width="6.33203125" style="88" bestFit="1" customWidth="1"/>
    <col min="1034" max="1034" width="12" style="88" bestFit="1" customWidth="1"/>
    <col min="1035" max="1035" width="4.88671875" style="88" customWidth="1"/>
    <col min="1036" max="1036" width="8.6640625" style="88" bestFit="1" customWidth="1"/>
    <col min="1037" max="1278" width="9.109375" style="88"/>
    <col min="1279" max="1279" width="20" style="88" customWidth="1"/>
    <col min="1280" max="1280" width="104.109375" style="88" customWidth="1"/>
    <col min="1281" max="1281" width="9.6640625" style="88" customWidth="1"/>
    <col min="1282" max="1282" width="10.5546875" style="88" customWidth="1"/>
    <col min="1283" max="1283" width="36.88671875" style="88" customWidth="1"/>
    <col min="1284" max="1284" width="37.33203125" style="88" customWidth="1"/>
    <col min="1285" max="1285" width="5.109375" style="88" bestFit="1" customWidth="1"/>
    <col min="1286" max="1286" width="14.6640625" style="88" customWidth="1"/>
    <col min="1287" max="1288" width="4.88671875" style="88" customWidth="1"/>
    <col min="1289" max="1289" width="6.33203125" style="88" bestFit="1" customWidth="1"/>
    <col min="1290" max="1290" width="12" style="88" bestFit="1" customWidth="1"/>
    <col min="1291" max="1291" width="4.88671875" style="88" customWidth="1"/>
    <col min="1292" max="1292" width="8.6640625" style="88" bestFit="1" customWidth="1"/>
    <col min="1293" max="1534" width="9.109375" style="88"/>
    <col min="1535" max="1535" width="20" style="88" customWidth="1"/>
    <col min="1536" max="1536" width="104.109375" style="88" customWidth="1"/>
    <col min="1537" max="1537" width="9.6640625" style="88" customWidth="1"/>
    <col min="1538" max="1538" width="10.5546875" style="88" customWidth="1"/>
    <col min="1539" max="1539" width="36.88671875" style="88" customWidth="1"/>
    <col min="1540" max="1540" width="37.33203125" style="88" customWidth="1"/>
    <col min="1541" max="1541" width="5.109375" style="88" bestFit="1" customWidth="1"/>
    <col min="1542" max="1542" width="14.6640625" style="88" customWidth="1"/>
    <col min="1543" max="1544" width="4.88671875" style="88" customWidth="1"/>
    <col min="1545" max="1545" width="6.33203125" style="88" bestFit="1" customWidth="1"/>
    <col min="1546" max="1546" width="12" style="88" bestFit="1" customWidth="1"/>
    <col min="1547" max="1547" width="4.88671875" style="88" customWidth="1"/>
    <col min="1548" max="1548" width="8.6640625" style="88" bestFit="1" customWidth="1"/>
    <col min="1549" max="1790" width="9.109375" style="88"/>
    <col min="1791" max="1791" width="20" style="88" customWidth="1"/>
    <col min="1792" max="1792" width="104.109375" style="88" customWidth="1"/>
    <col min="1793" max="1793" width="9.6640625" style="88" customWidth="1"/>
    <col min="1794" max="1794" width="10.5546875" style="88" customWidth="1"/>
    <col min="1795" max="1795" width="36.88671875" style="88" customWidth="1"/>
    <col min="1796" max="1796" width="37.33203125" style="88" customWidth="1"/>
    <col min="1797" max="1797" width="5.109375" style="88" bestFit="1" customWidth="1"/>
    <col min="1798" max="1798" width="14.6640625" style="88" customWidth="1"/>
    <col min="1799" max="1800" width="4.88671875" style="88" customWidth="1"/>
    <col min="1801" max="1801" width="6.33203125" style="88" bestFit="1" customWidth="1"/>
    <col min="1802" max="1802" width="12" style="88" bestFit="1" customWidth="1"/>
    <col min="1803" max="1803" width="4.88671875" style="88" customWidth="1"/>
    <col min="1804" max="1804" width="8.6640625" style="88" bestFit="1" customWidth="1"/>
    <col min="1805" max="2046" width="9.109375" style="88"/>
    <col min="2047" max="2047" width="20" style="88" customWidth="1"/>
    <col min="2048" max="2048" width="104.109375" style="88" customWidth="1"/>
    <col min="2049" max="2049" width="9.6640625" style="88" customWidth="1"/>
    <col min="2050" max="2050" width="10.5546875" style="88" customWidth="1"/>
    <col min="2051" max="2051" width="36.88671875" style="88" customWidth="1"/>
    <col min="2052" max="2052" width="37.33203125" style="88" customWidth="1"/>
    <col min="2053" max="2053" width="5.109375" style="88" bestFit="1" customWidth="1"/>
    <col min="2054" max="2054" width="14.6640625" style="88" customWidth="1"/>
    <col min="2055" max="2056" width="4.88671875" style="88" customWidth="1"/>
    <col min="2057" max="2057" width="6.33203125" style="88" bestFit="1" customWidth="1"/>
    <col min="2058" max="2058" width="12" style="88" bestFit="1" customWidth="1"/>
    <col min="2059" max="2059" width="4.88671875" style="88" customWidth="1"/>
    <col min="2060" max="2060" width="8.6640625" style="88" bestFit="1" customWidth="1"/>
    <col min="2061" max="2302" width="9.109375" style="88"/>
    <col min="2303" max="2303" width="20" style="88" customWidth="1"/>
    <col min="2304" max="2304" width="104.109375" style="88" customWidth="1"/>
    <col min="2305" max="2305" width="9.6640625" style="88" customWidth="1"/>
    <col min="2306" max="2306" width="10.5546875" style="88" customWidth="1"/>
    <col min="2307" max="2307" width="36.88671875" style="88" customWidth="1"/>
    <col min="2308" max="2308" width="37.33203125" style="88" customWidth="1"/>
    <col min="2309" max="2309" width="5.109375" style="88" bestFit="1" customWidth="1"/>
    <col min="2310" max="2310" width="14.6640625" style="88" customWidth="1"/>
    <col min="2311" max="2312" width="4.88671875" style="88" customWidth="1"/>
    <col min="2313" max="2313" width="6.33203125" style="88" bestFit="1" customWidth="1"/>
    <col min="2314" max="2314" width="12" style="88" bestFit="1" customWidth="1"/>
    <col min="2315" max="2315" width="4.88671875" style="88" customWidth="1"/>
    <col min="2316" max="2316" width="8.6640625" style="88" bestFit="1" customWidth="1"/>
    <col min="2317" max="2558" width="9.109375" style="88"/>
    <col min="2559" max="2559" width="20" style="88" customWidth="1"/>
    <col min="2560" max="2560" width="104.109375" style="88" customWidth="1"/>
    <col min="2561" max="2561" width="9.6640625" style="88" customWidth="1"/>
    <col min="2562" max="2562" width="10.5546875" style="88" customWidth="1"/>
    <col min="2563" max="2563" width="36.88671875" style="88" customWidth="1"/>
    <col min="2564" max="2564" width="37.33203125" style="88" customWidth="1"/>
    <col min="2565" max="2565" width="5.109375" style="88" bestFit="1" customWidth="1"/>
    <col min="2566" max="2566" width="14.6640625" style="88" customWidth="1"/>
    <col min="2567" max="2568" width="4.88671875" style="88" customWidth="1"/>
    <col min="2569" max="2569" width="6.33203125" style="88" bestFit="1" customWidth="1"/>
    <col min="2570" max="2570" width="12" style="88" bestFit="1" customWidth="1"/>
    <col min="2571" max="2571" width="4.88671875" style="88" customWidth="1"/>
    <col min="2572" max="2572" width="8.6640625" style="88" bestFit="1" customWidth="1"/>
    <col min="2573" max="2814" width="9.109375" style="88"/>
    <col min="2815" max="2815" width="20" style="88" customWidth="1"/>
    <col min="2816" max="2816" width="104.109375" style="88" customWidth="1"/>
    <col min="2817" max="2817" width="9.6640625" style="88" customWidth="1"/>
    <col min="2818" max="2818" width="10.5546875" style="88" customWidth="1"/>
    <col min="2819" max="2819" width="36.88671875" style="88" customWidth="1"/>
    <col min="2820" max="2820" width="37.33203125" style="88" customWidth="1"/>
    <col min="2821" max="2821" width="5.109375" style="88" bestFit="1" customWidth="1"/>
    <col min="2822" max="2822" width="14.6640625" style="88" customWidth="1"/>
    <col min="2823" max="2824" width="4.88671875" style="88" customWidth="1"/>
    <col min="2825" max="2825" width="6.33203125" style="88" bestFit="1" customWidth="1"/>
    <col min="2826" max="2826" width="12" style="88" bestFit="1" customWidth="1"/>
    <col min="2827" max="2827" width="4.88671875" style="88" customWidth="1"/>
    <col min="2828" max="2828" width="8.6640625" style="88" bestFit="1" customWidth="1"/>
    <col min="2829" max="3070" width="9.109375" style="88"/>
    <col min="3071" max="3071" width="20" style="88" customWidth="1"/>
    <col min="3072" max="3072" width="104.109375" style="88" customWidth="1"/>
    <col min="3073" max="3073" width="9.6640625" style="88" customWidth="1"/>
    <col min="3074" max="3074" width="10.5546875" style="88" customWidth="1"/>
    <col min="3075" max="3075" width="36.88671875" style="88" customWidth="1"/>
    <col min="3076" max="3076" width="37.33203125" style="88" customWidth="1"/>
    <col min="3077" max="3077" width="5.109375" style="88" bestFit="1" customWidth="1"/>
    <col min="3078" max="3078" width="14.6640625" style="88" customWidth="1"/>
    <col min="3079" max="3080" width="4.88671875" style="88" customWidth="1"/>
    <col min="3081" max="3081" width="6.33203125" style="88" bestFit="1" customWidth="1"/>
    <col min="3082" max="3082" width="12" style="88" bestFit="1" customWidth="1"/>
    <col min="3083" max="3083" width="4.88671875" style="88" customWidth="1"/>
    <col min="3084" max="3084" width="8.6640625" style="88" bestFit="1" customWidth="1"/>
    <col min="3085" max="3326" width="9.109375" style="88"/>
    <col min="3327" max="3327" width="20" style="88" customWidth="1"/>
    <col min="3328" max="3328" width="104.109375" style="88" customWidth="1"/>
    <col min="3329" max="3329" width="9.6640625" style="88" customWidth="1"/>
    <col min="3330" max="3330" width="10.5546875" style="88" customWidth="1"/>
    <col min="3331" max="3331" width="36.88671875" style="88" customWidth="1"/>
    <col min="3332" max="3332" width="37.33203125" style="88" customWidth="1"/>
    <col min="3333" max="3333" width="5.109375" style="88" bestFit="1" customWidth="1"/>
    <col min="3334" max="3334" width="14.6640625" style="88" customWidth="1"/>
    <col min="3335" max="3336" width="4.88671875" style="88" customWidth="1"/>
    <col min="3337" max="3337" width="6.33203125" style="88" bestFit="1" customWidth="1"/>
    <col min="3338" max="3338" width="12" style="88" bestFit="1" customWidth="1"/>
    <col min="3339" max="3339" width="4.88671875" style="88" customWidth="1"/>
    <col min="3340" max="3340" width="8.6640625" style="88" bestFit="1" customWidth="1"/>
    <col min="3341" max="3582" width="9.109375" style="88"/>
    <col min="3583" max="3583" width="20" style="88" customWidth="1"/>
    <col min="3584" max="3584" width="104.109375" style="88" customWidth="1"/>
    <col min="3585" max="3585" width="9.6640625" style="88" customWidth="1"/>
    <col min="3586" max="3586" width="10.5546875" style="88" customWidth="1"/>
    <col min="3587" max="3587" width="36.88671875" style="88" customWidth="1"/>
    <col min="3588" max="3588" width="37.33203125" style="88" customWidth="1"/>
    <col min="3589" max="3589" width="5.109375" style="88" bestFit="1" customWidth="1"/>
    <col min="3590" max="3590" width="14.6640625" style="88" customWidth="1"/>
    <col min="3591" max="3592" width="4.88671875" style="88" customWidth="1"/>
    <col min="3593" max="3593" width="6.33203125" style="88" bestFit="1" customWidth="1"/>
    <col min="3594" max="3594" width="12" style="88" bestFit="1" customWidth="1"/>
    <col min="3595" max="3595" width="4.88671875" style="88" customWidth="1"/>
    <col min="3596" max="3596" width="8.6640625" style="88" bestFit="1" customWidth="1"/>
    <col min="3597" max="3838" width="9.109375" style="88"/>
    <col min="3839" max="3839" width="20" style="88" customWidth="1"/>
    <col min="3840" max="3840" width="104.109375" style="88" customWidth="1"/>
    <col min="3841" max="3841" width="9.6640625" style="88" customWidth="1"/>
    <col min="3842" max="3842" width="10.5546875" style="88" customWidth="1"/>
    <col min="3843" max="3843" width="36.88671875" style="88" customWidth="1"/>
    <col min="3844" max="3844" width="37.33203125" style="88" customWidth="1"/>
    <col min="3845" max="3845" width="5.109375" style="88" bestFit="1" customWidth="1"/>
    <col min="3846" max="3846" width="14.6640625" style="88" customWidth="1"/>
    <col min="3847" max="3848" width="4.88671875" style="88" customWidth="1"/>
    <col min="3849" max="3849" width="6.33203125" style="88" bestFit="1" customWidth="1"/>
    <col min="3850" max="3850" width="12" style="88" bestFit="1" customWidth="1"/>
    <col min="3851" max="3851" width="4.88671875" style="88" customWidth="1"/>
    <col min="3852" max="3852" width="8.6640625" style="88" bestFit="1" customWidth="1"/>
    <col min="3853" max="4094" width="9.109375" style="88"/>
    <col min="4095" max="4095" width="20" style="88" customWidth="1"/>
    <col min="4096" max="4096" width="104.109375" style="88" customWidth="1"/>
    <col min="4097" max="4097" width="9.6640625" style="88" customWidth="1"/>
    <col min="4098" max="4098" width="10.5546875" style="88" customWidth="1"/>
    <col min="4099" max="4099" width="36.88671875" style="88" customWidth="1"/>
    <col min="4100" max="4100" width="37.33203125" style="88" customWidth="1"/>
    <col min="4101" max="4101" width="5.109375" style="88" bestFit="1" customWidth="1"/>
    <col min="4102" max="4102" width="14.6640625" style="88" customWidth="1"/>
    <col min="4103" max="4104" width="4.88671875" style="88" customWidth="1"/>
    <col min="4105" max="4105" width="6.33203125" style="88" bestFit="1" customWidth="1"/>
    <col min="4106" max="4106" width="12" style="88" bestFit="1" customWidth="1"/>
    <col min="4107" max="4107" width="4.88671875" style="88" customWidth="1"/>
    <col min="4108" max="4108" width="8.6640625" style="88" bestFit="1" customWidth="1"/>
    <col min="4109" max="4350" width="9.109375" style="88"/>
    <col min="4351" max="4351" width="20" style="88" customWidth="1"/>
    <col min="4352" max="4352" width="104.109375" style="88" customWidth="1"/>
    <col min="4353" max="4353" width="9.6640625" style="88" customWidth="1"/>
    <col min="4354" max="4354" width="10.5546875" style="88" customWidth="1"/>
    <col min="4355" max="4355" width="36.88671875" style="88" customWidth="1"/>
    <col min="4356" max="4356" width="37.33203125" style="88" customWidth="1"/>
    <col min="4357" max="4357" width="5.109375" style="88" bestFit="1" customWidth="1"/>
    <col min="4358" max="4358" width="14.6640625" style="88" customWidth="1"/>
    <col min="4359" max="4360" width="4.88671875" style="88" customWidth="1"/>
    <col min="4361" max="4361" width="6.33203125" style="88" bestFit="1" customWidth="1"/>
    <col min="4362" max="4362" width="12" style="88" bestFit="1" customWidth="1"/>
    <col min="4363" max="4363" width="4.88671875" style="88" customWidth="1"/>
    <col min="4364" max="4364" width="8.6640625" style="88" bestFit="1" customWidth="1"/>
    <col min="4365" max="4606" width="9.109375" style="88"/>
    <col min="4607" max="4607" width="20" style="88" customWidth="1"/>
    <col min="4608" max="4608" width="104.109375" style="88" customWidth="1"/>
    <col min="4609" max="4609" width="9.6640625" style="88" customWidth="1"/>
    <col min="4610" max="4610" width="10.5546875" style="88" customWidth="1"/>
    <col min="4611" max="4611" width="36.88671875" style="88" customWidth="1"/>
    <col min="4612" max="4612" width="37.33203125" style="88" customWidth="1"/>
    <col min="4613" max="4613" width="5.109375" style="88" bestFit="1" customWidth="1"/>
    <col min="4614" max="4614" width="14.6640625" style="88" customWidth="1"/>
    <col min="4615" max="4616" width="4.88671875" style="88" customWidth="1"/>
    <col min="4617" max="4617" width="6.33203125" style="88" bestFit="1" customWidth="1"/>
    <col min="4618" max="4618" width="12" style="88" bestFit="1" customWidth="1"/>
    <col min="4619" max="4619" width="4.88671875" style="88" customWidth="1"/>
    <col min="4620" max="4620" width="8.6640625" style="88" bestFit="1" customWidth="1"/>
    <col min="4621" max="4862" width="9.109375" style="88"/>
    <col min="4863" max="4863" width="20" style="88" customWidth="1"/>
    <col min="4864" max="4864" width="104.109375" style="88" customWidth="1"/>
    <col min="4865" max="4865" width="9.6640625" style="88" customWidth="1"/>
    <col min="4866" max="4866" width="10.5546875" style="88" customWidth="1"/>
    <col min="4867" max="4867" width="36.88671875" style="88" customWidth="1"/>
    <col min="4868" max="4868" width="37.33203125" style="88" customWidth="1"/>
    <col min="4869" max="4869" width="5.109375" style="88" bestFit="1" customWidth="1"/>
    <col min="4870" max="4870" width="14.6640625" style="88" customWidth="1"/>
    <col min="4871" max="4872" width="4.88671875" style="88" customWidth="1"/>
    <col min="4873" max="4873" width="6.33203125" style="88" bestFit="1" customWidth="1"/>
    <col min="4874" max="4874" width="12" style="88" bestFit="1" customWidth="1"/>
    <col min="4875" max="4875" width="4.88671875" style="88" customWidth="1"/>
    <col min="4876" max="4876" width="8.6640625" style="88" bestFit="1" customWidth="1"/>
    <col min="4877" max="5118" width="9.109375" style="88"/>
    <col min="5119" max="5119" width="20" style="88" customWidth="1"/>
    <col min="5120" max="5120" width="104.109375" style="88" customWidth="1"/>
    <col min="5121" max="5121" width="9.6640625" style="88" customWidth="1"/>
    <col min="5122" max="5122" width="10.5546875" style="88" customWidth="1"/>
    <col min="5123" max="5123" width="36.88671875" style="88" customWidth="1"/>
    <col min="5124" max="5124" width="37.33203125" style="88" customWidth="1"/>
    <col min="5125" max="5125" width="5.109375" style="88" bestFit="1" customWidth="1"/>
    <col min="5126" max="5126" width="14.6640625" style="88" customWidth="1"/>
    <col min="5127" max="5128" width="4.88671875" style="88" customWidth="1"/>
    <col min="5129" max="5129" width="6.33203125" style="88" bestFit="1" customWidth="1"/>
    <col min="5130" max="5130" width="12" style="88" bestFit="1" customWidth="1"/>
    <col min="5131" max="5131" width="4.88671875" style="88" customWidth="1"/>
    <col min="5132" max="5132" width="8.6640625" style="88" bestFit="1" customWidth="1"/>
    <col min="5133" max="5374" width="9.109375" style="88"/>
    <col min="5375" max="5375" width="20" style="88" customWidth="1"/>
    <col min="5376" max="5376" width="104.109375" style="88" customWidth="1"/>
    <col min="5377" max="5377" width="9.6640625" style="88" customWidth="1"/>
    <col min="5378" max="5378" width="10.5546875" style="88" customWidth="1"/>
    <col min="5379" max="5379" width="36.88671875" style="88" customWidth="1"/>
    <col min="5380" max="5380" width="37.33203125" style="88" customWidth="1"/>
    <col min="5381" max="5381" width="5.109375" style="88" bestFit="1" customWidth="1"/>
    <col min="5382" max="5382" width="14.6640625" style="88" customWidth="1"/>
    <col min="5383" max="5384" width="4.88671875" style="88" customWidth="1"/>
    <col min="5385" max="5385" width="6.33203125" style="88" bestFit="1" customWidth="1"/>
    <col min="5386" max="5386" width="12" style="88" bestFit="1" customWidth="1"/>
    <col min="5387" max="5387" width="4.88671875" style="88" customWidth="1"/>
    <col min="5388" max="5388" width="8.6640625" style="88" bestFit="1" customWidth="1"/>
    <col min="5389" max="5630" width="9.109375" style="88"/>
    <col min="5631" max="5631" width="20" style="88" customWidth="1"/>
    <col min="5632" max="5632" width="104.109375" style="88" customWidth="1"/>
    <col min="5633" max="5633" width="9.6640625" style="88" customWidth="1"/>
    <col min="5634" max="5634" width="10.5546875" style="88" customWidth="1"/>
    <col min="5635" max="5635" width="36.88671875" style="88" customWidth="1"/>
    <col min="5636" max="5636" width="37.33203125" style="88" customWidth="1"/>
    <col min="5637" max="5637" width="5.109375" style="88" bestFit="1" customWidth="1"/>
    <col min="5638" max="5638" width="14.6640625" style="88" customWidth="1"/>
    <col min="5639" max="5640" width="4.88671875" style="88" customWidth="1"/>
    <col min="5641" max="5641" width="6.33203125" style="88" bestFit="1" customWidth="1"/>
    <col min="5642" max="5642" width="12" style="88" bestFit="1" customWidth="1"/>
    <col min="5643" max="5643" width="4.88671875" style="88" customWidth="1"/>
    <col min="5644" max="5644" width="8.6640625" style="88" bestFit="1" customWidth="1"/>
    <col min="5645" max="5886" width="9.109375" style="88"/>
    <col min="5887" max="5887" width="20" style="88" customWidth="1"/>
    <col min="5888" max="5888" width="104.109375" style="88" customWidth="1"/>
    <col min="5889" max="5889" width="9.6640625" style="88" customWidth="1"/>
    <col min="5890" max="5890" width="10.5546875" style="88" customWidth="1"/>
    <col min="5891" max="5891" width="36.88671875" style="88" customWidth="1"/>
    <col min="5892" max="5892" width="37.33203125" style="88" customWidth="1"/>
    <col min="5893" max="5893" width="5.109375" style="88" bestFit="1" customWidth="1"/>
    <col min="5894" max="5894" width="14.6640625" style="88" customWidth="1"/>
    <col min="5895" max="5896" width="4.88671875" style="88" customWidth="1"/>
    <col min="5897" max="5897" width="6.33203125" style="88" bestFit="1" customWidth="1"/>
    <col min="5898" max="5898" width="12" style="88" bestFit="1" customWidth="1"/>
    <col min="5899" max="5899" width="4.88671875" style="88" customWidth="1"/>
    <col min="5900" max="5900" width="8.6640625" style="88" bestFit="1" customWidth="1"/>
    <col min="5901" max="6142" width="9.109375" style="88"/>
    <col min="6143" max="6143" width="20" style="88" customWidth="1"/>
    <col min="6144" max="6144" width="104.109375" style="88" customWidth="1"/>
    <col min="6145" max="6145" width="9.6640625" style="88" customWidth="1"/>
    <col min="6146" max="6146" width="10.5546875" style="88" customWidth="1"/>
    <col min="6147" max="6147" width="36.88671875" style="88" customWidth="1"/>
    <col min="6148" max="6148" width="37.33203125" style="88" customWidth="1"/>
    <col min="6149" max="6149" width="5.109375" style="88" bestFit="1" customWidth="1"/>
    <col min="6150" max="6150" width="14.6640625" style="88" customWidth="1"/>
    <col min="6151" max="6152" width="4.88671875" style="88" customWidth="1"/>
    <col min="6153" max="6153" width="6.33203125" style="88" bestFit="1" customWidth="1"/>
    <col min="6154" max="6154" width="12" style="88" bestFit="1" customWidth="1"/>
    <col min="6155" max="6155" width="4.88671875" style="88" customWidth="1"/>
    <col min="6156" max="6156" width="8.6640625" style="88" bestFit="1" customWidth="1"/>
    <col min="6157" max="6398" width="9.109375" style="88"/>
    <col min="6399" max="6399" width="20" style="88" customWidth="1"/>
    <col min="6400" max="6400" width="104.109375" style="88" customWidth="1"/>
    <col min="6401" max="6401" width="9.6640625" style="88" customWidth="1"/>
    <col min="6402" max="6402" width="10.5546875" style="88" customWidth="1"/>
    <col min="6403" max="6403" width="36.88671875" style="88" customWidth="1"/>
    <col min="6404" max="6404" width="37.33203125" style="88" customWidth="1"/>
    <col min="6405" max="6405" width="5.109375" style="88" bestFit="1" customWidth="1"/>
    <col min="6406" max="6406" width="14.6640625" style="88" customWidth="1"/>
    <col min="6407" max="6408" width="4.88671875" style="88" customWidth="1"/>
    <col min="6409" max="6409" width="6.33203125" style="88" bestFit="1" customWidth="1"/>
    <col min="6410" max="6410" width="12" style="88" bestFit="1" customWidth="1"/>
    <col min="6411" max="6411" width="4.88671875" style="88" customWidth="1"/>
    <col min="6412" max="6412" width="8.6640625" style="88" bestFit="1" customWidth="1"/>
    <col min="6413" max="6654" width="9.109375" style="88"/>
    <col min="6655" max="6655" width="20" style="88" customWidth="1"/>
    <col min="6656" max="6656" width="104.109375" style="88" customWidth="1"/>
    <col min="6657" max="6657" width="9.6640625" style="88" customWidth="1"/>
    <col min="6658" max="6658" width="10.5546875" style="88" customWidth="1"/>
    <col min="6659" max="6659" width="36.88671875" style="88" customWidth="1"/>
    <col min="6660" max="6660" width="37.33203125" style="88" customWidth="1"/>
    <col min="6661" max="6661" width="5.109375" style="88" bestFit="1" customWidth="1"/>
    <col min="6662" max="6662" width="14.6640625" style="88" customWidth="1"/>
    <col min="6663" max="6664" width="4.88671875" style="88" customWidth="1"/>
    <col min="6665" max="6665" width="6.33203125" style="88" bestFit="1" customWidth="1"/>
    <col min="6666" max="6666" width="12" style="88" bestFit="1" customWidth="1"/>
    <col min="6667" max="6667" width="4.88671875" style="88" customWidth="1"/>
    <col min="6668" max="6668" width="8.6640625" style="88" bestFit="1" customWidth="1"/>
    <col min="6669" max="6910" width="9.109375" style="88"/>
    <col min="6911" max="6911" width="20" style="88" customWidth="1"/>
    <col min="6912" max="6912" width="104.109375" style="88" customWidth="1"/>
    <col min="6913" max="6913" width="9.6640625" style="88" customWidth="1"/>
    <col min="6914" max="6914" width="10.5546875" style="88" customWidth="1"/>
    <col min="6915" max="6915" width="36.88671875" style="88" customWidth="1"/>
    <col min="6916" max="6916" width="37.33203125" style="88" customWidth="1"/>
    <col min="6917" max="6917" width="5.109375" style="88" bestFit="1" customWidth="1"/>
    <col min="6918" max="6918" width="14.6640625" style="88" customWidth="1"/>
    <col min="6919" max="6920" width="4.88671875" style="88" customWidth="1"/>
    <col min="6921" max="6921" width="6.33203125" style="88" bestFit="1" customWidth="1"/>
    <col min="6922" max="6922" width="12" style="88" bestFit="1" customWidth="1"/>
    <col min="6923" max="6923" width="4.88671875" style="88" customWidth="1"/>
    <col min="6924" max="6924" width="8.6640625" style="88" bestFit="1" customWidth="1"/>
    <col min="6925" max="7166" width="9.109375" style="88"/>
    <col min="7167" max="7167" width="20" style="88" customWidth="1"/>
    <col min="7168" max="7168" width="104.109375" style="88" customWidth="1"/>
    <col min="7169" max="7169" width="9.6640625" style="88" customWidth="1"/>
    <col min="7170" max="7170" width="10.5546875" style="88" customWidth="1"/>
    <col min="7171" max="7171" width="36.88671875" style="88" customWidth="1"/>
    <col min="7172" max="7172" width="37.33203125" style="88" customWidth="1"/>
    <col min="7173" max="7173" width="5.109375" style="88" bestFit="1" customWidth="1"/>
    <col min="7174" max="7174" width="14.6640625" style="88" customWidth="1"/>
    <col min="7175" max="7176" width="4.88671875" style="88" customWidth="1"/>
    <col min="7177" max="7177" width="6.33203125" style="88" bestFit="1" customWidth="1"/>
    <col min="7178" max="7178" width="12" style="88" bestFit="1" customWidth="1"/>
    <col min="7179" max="7179" width="4.88671875" style="88" customWidth="1"/>
    <col min="7180" max="7180" width="8.6640625" style="88" bestFit="1" customWidth="1"/>
    <col min="7181" max="7422" width="9.109375" style="88"/>
    <col min="7423" max="7423" width="20" style="88" customWidth="1"/>
    <col min="7424" max="7424" width="104.109375" style="88" customWidth="1"/>
    <col min="7425" max="7425" width="9.6640625" style="88" customWidth="1"/>
    <col min="7426" max="7426" width="10.5546875" style="88" customWidth="1"/>
    <col min="7427" max="7427" width="36.88671875" style="88" customWidth="1"/>
    <col min="7428" max="7428" width="37.33203125" style="88" customWidth="1"/>
    <col min="7429" max="7429" width="5.109375" style="88" bestFit="1" customWidth="1"/>
    <col min="7430" max="7430" width="14.6640625" style="88" customWidth="1"/>
    <col min="7431" max="7432" width="4.88671875" style="88" customWidth="1"/>
    <col min="7433" max="7433" width="6.33203125" style="88" bestFit="1" customWidth="1"/>
    <col min="7434" max="7434" width="12" style="88" bestFit="1" customWidth="1"/>
    <col min="7435" max="7435" width="4.88671875" style="88" customWidth="1"/>
    <col min="7436" max="7436" width="8.6640625" style="88" bestFit="1" customWidth="1"/>
    <col min="7437" max="7678" width="9.109375" style="88"/>
    <col min="7679" max="7679" width="20" style="88" customWidth="1"/>
    <col min="7680" max="7680" width="104.109375" style="88" customWidth="1"/>
    <col min="7681" max="7681" width="9.6640625" style="88" customWidth="1"/>
    <col min="7682" max="7682" width="10.5546875" style="88" customWidth="1"/>
    <col min="7683" max="7683" width="36.88671875" style="88" customWidth="1"/>
    <col min="7684" max="7684" width="37.33203125" style="88" customWidth="1"/>
    <col min="7685" max="7685" width="5.109375" style="88" bestFit="1" customWidth="1"/>
    <col min="7686" max="7686" width="14.6640625" style="88" customWidth="1"/>
    <col min="7687" max="7688" width="4.88671875" style="88" customWidth="1"/>
    <col min="7689" max="7689" width="6.33203125" style="88" bestFit="1" customWidth="1"/>
    <col min="7690" max="7690" width="12" style="88" bestFit="1" customWidth="1"/>
    <col min="7691" max="7691" width="4.88671875" style="88" customWidth="1"/>
    <col min="7692" max="7692" width="8.6640625" style="88" bestFit="1" customWidth="1"/>
    <col min="7693" max="7934" width="9.109375" style="88"/>
    <col min="7935" max="7935" width="20" style="88" customWidth="1"/>
    <col min="7936" max="7936" width="104.109375" style="88" customWidth="1"/>
    <col min="7937" max="7937" width="9.6640625" style="88" customWidth="1"/>
    <col min="7938" max="7938" width="10.5546875" style="88" customWidth="1"/>
    <col min="7939" max="7939" width="36.88671875" style="88" customWidth="1"/>
    <col min="7940" max="7940" width="37.33203125" style="88" customWidth="1"/>
    <col min="7941" max="7941" width="5.109375" style="88" bestFit="1" customWidth="1"/>
    <col min="7942" max="7942" width="14.6640625" style="88" customWidth="1"/>
    <col min="7943" max="7944" width="4.88671875" style="88" customWidth="1"/>
    <col min="7945" max="7945" width="6.33203125" style="88" bestFit="1" customWidth="1"/>
    <col min="7946" max="7946" width="12" style="88" bestFit="1" customWidth="1"/>
    <col min="7947" max="7947" width="4.88671875" style="88" customWidth="1"/>
    <col min="7948" max="7948" width="8.6640625" style="88" bestFit="1" customWidth="1"/>
    <col min="7949" max="8190" width="9.109375" style="88"/>
    <col min="8191" max="8191" width="20" style="88" customWidth="1"/>
    <col min="8192" max="8192" width="104.109375" style="88" customWidth="1"/>
    <col min="8193" max="8193" width="9.6640625" style="88" customWidth="1"/>
    <col min="8194" max="8194" width="10.5546875" style="88" customWidth="1"/>
    <col min="8195" max="8195" width="36.88671875" style="88" customWidth="1"/>
    <col min="8196" max="8196" width="37.33203125" style="88" customWidth="1"/>
    <col min="8197" max="8197" width="5.109375" style="88" bestFit="1" customWidth="1"/>
    <col min="8198" max="8198" width="14.6640625" style="88" customWidth="1"/>
    <col min="8199" max="8200" width="4.88671875" style="88" customWidth="1"/>
    <col min="8201" max="8201" width="6.33203125" style="88" bestFit="1" customWidth="1"/>
    <col min="8202" max="8202" width="12" style="88" bestFit="1" customWidth="1"/>
    <col min="8203" max="8203" width="4.88671875" style="88" customWidth="1"/>
    <col min="8204" max="8204" width="8.6640625" style="88" bestFit="1" customWidth="1"/>
    <col min="8205" max="8446" width="9.109375" style="88"/>
    <col min="8447" max="8447" width="20" style="88" customWidth="1"/>
    <col min="8448" max="8448" width="104.109375" style="88" customWidth="1"/>
    <col min="8449" max="8449" width="9.6640625" style="88" customWidth="1"/>
    <col min="8450" max="8450" width="10.5546875" style="88" customWidth="1"/>
    <col min="8451" max="8451" width="36.88671875" style="88" customWidth="1"/>
    <col min="8452" max="8452" width="37.33203125" style="88" customWidth="1"/>
    <col min="8453" max="8453" width="5.109375" style="88" bestFit="1" customWidth="1"/>
    <col min="8454" max="8454" width="14.6640625" style="88" customWidth="1"/>
    <col min="8455" max="8456" width="4.88671875" style="88" customWidth="1"/>
    <col min="8457" max="8457" width="6.33203125" style="88" bestFit="1" customWidth="1"/>
    <col min="8458" max="8458" width="12" style="88" bestFit="1" customWidth="1"/>
    <col min="8459" max="8459" width="4.88671875" style="88" customWidth="1"/>
    <col min="8460" max="8460" width="8.6640625" style="88" bestFit="1" customWidth="1"/>
    <col min="8461" max="8702" width="9.109375" style="88"/>
    <col min="8703" max="8703" width="20" style="88" customWidth="1"/>
    <col min="8704" max="8704" width="104.109375" style="88" customWidth="1"/>
    <col min="8705" max="8705" width="9.6640625" style="88" customWidth="1"/>
    <col min="8706" max="8706" width="10.5546875" style="88" customWidth="1"/>
    <col min="8707" max="8707" width="36.88671875" style="88" customWidth="1"/>
    <col min="8708" max="8708" width="37.33203125" style="88" customWidth="1"/>
    <col min="8709" max="8709" width="5.109375" style="88" bestFit="1" customWidth="1"/>
    <col min="8710" max="8710" width="14.6640625" style="88" customWidth="1"/>
    <col min="8711" max="8712" width="4.88671875" style="88" customWidth="1"/>
    <col min="8713" max="8713" width="6.33203125" style="88" bestFit="1" customWidth="1"/>
    <col min="8714" max="8714" width="12" style="88" bestFit="1" customWidth="1"/>
    <col min="8715" max="8715" width="4.88671875" style="88" customWidth="1"/>
    <col min="8716" max="8716" width="8.6640625" style="88" bestFit="1" customWidth="1"/>
    <col min="8717" max="8958" width="9.109375" style="88"/>
    <col min="8959" max="8959" width="20" style="88" customWidth="1"/>
    <col min="8960" max="8960" width="104.109375" style="88" customWidth="1"/>
    <col min="8961" max="8961" width="9.6640625" style="88" customWidth="1"/>
    <col min="8962" max="8962" width="10.5546875" style="88" customWidth="1"/>
    <col min="8963" max="8963" width="36.88671875" style="88" customWidth="1"/>
    <col min="8964" max="8964" width="37.33203125" style="88" customWidth="1"/>
    <col min="8965" max="8965" width="5.109375" style="88" bestFit="1" customWidth="1"/>
    <col min="8966" max="8966" width="14.6640625" style="88" customWidth="1"/>
    <col min="8967" max="8968" width="4.88671875" style="88" customWidth="1"/>
    <col min="8969" max="8969" width="6.33203125" style="88" bestFit="1" customWidth="1"/>
    <col min="8970" max="8970" width="12" style="88" bestFit="1" customWidth="1"/>
    <col min="8971" max="8971" width="4.88671875" style="88" customWidth="1"/>
    <col min="8972" max="8972" width="8.6640625" style="88" bestFit="1" customWidth="1"/>
    <col min="8973" max="9214" width="9.109375" style="88"/>
    <col min="9215" max="9215" width="20" style="88" customWidth="1"/>
    <col min="9216" max="9216" width="104.109375" style="88" customWidth="1"/>
    <col min="9217" max="9217" width="9.6640625" style="88" customWidth="1"/>
    <col min="9218" max="9218" width="10.5546875" style="88" customWidth="1"/>
    <col min="9219" max="9219" width="36.88671875" style="88" customWidth="1"/>
    <col min="9220" max="9220" width="37.33203125" style="88" customWidth="1"/>
    <col min="9221" max="9221" width="5.109375" style="88" bestFit="1" customWidth="1"/>
    <col min="9222" max="9222" width="14.6640625" style="88" customWidth="1"/>
    <col min="9223" max="9224" width="4.88671875" style="88" customWidth="1"/>
    <col min="9225" max="9225" width="6.33203125" style="88" bestFit="1" customWidth="1"/>
    <col min="9226" max="9226" width="12" style="88" bestFit="1" customWidth="1"/>
    <col min="9227" max="9227" width="4.88671875" style="88" customWidth="1"/>
    <col min="9228" max="9228" width="8.6640625" style="88" bestFit="1" customWidth="1"/>
    <col min="9229" max="9470" width="9.109375" style="88"/>
    <col min="9471" max="9471" width="20" style="88" customWidth="1"/>
    <col min="9472" max="9472" width="104.109375" style="88" customWidth="1"/>
    <col min="9473" max="9473" width="9.6640625" style="88" customWidth="1"/>
    <col min="9474" max="9474" width="10.5546875" style="88" customWidth="1"/>
    <col min="9475" max="9475" width="36.88671875" style="88" customWidth="1"/>
    <col min="9476" max="9476" width="37.33203125" style="88" customWidth="1"/>
    <col min="9477" max="9477" width="5.109375" style="88" bestFit="1" customWidth="1"/>
    <col min="9478" max="9478" width="14.6640625" style="88" customWidth="1"/>
    <col min="9479" max="9480" width="4.88671875" style="88" customWidth="1"/>
    <col min="9481" max="9481" width="6.33203125" style="88" bestFit="1" customWidth="1"/>
    <col min="9482" max="9482" width="12" style="88" bestFit="1" customWidth="1"/>
    <col min="9483" max="9483" width="4.88671875" style="88" customWidth="1"/>
    <col min="9484" max="9484" width="8.6640625" style="88" bestFit="1" customWidth="1"/>
    <col min="9485" max="9726" width="9.109375" style="88"/>
    <col min="9727" max="9727" width="20" style="88" customWidth="1"/>
    <col min="9728" max="9728" width="104.109375" style="88" customWidth="1"/>
    <col min="9729" max="9729" width="9.6640625" style="88" customWidth="1"/>
    <col min="9730" max="9730" width="10.5546875" style="88" customWidth="1"/>
    <col min="9731" max="9731" width="36.88671875" style="88" customWidth="1"/>
    <col min="9732" max="9732" width="37.33203125" style="88" customWidth="1"/>
    <col min="9733" max="9733" width="5.109375" style="88" bestFit="1" customWidth="1"/>
    <col min="9734" max="9734" width="14.6640625" style="88" customWidth="1"/>
    <col min="9735" max="9736" width="4.88671875" style="88" customWidth="1"/>
    <col min="9737" max="9737" width="6.33203125" style="88" bestFit="1" customWidth="1"/>
    <col min="9738" max="9738" width="12" style="88" bestFit="1" customWidth="1"/>
    <col min="9739" max="9739" width="4.88671875" style="88" customWidth="1"/>
    <col min="9740" max="9740" width="8.6640625" style="88" bestFit="1" customWidth="1"/>
    <col min="9741" max="9982" width="9.109375" style="88"/>
    <col min="9983" max="9983" width="20" style="88" customWidth="1"/>
    <col min="9984" max="9984" width="104.109375" style="88" customWidth="1"/>
    <col min="9985" max="9985" width="9.6640625" style="88" customWidth="1"/>
    <col min="9986" max="9986" width="10.5546875" style="88" customWidth="1"/>
    <col min="9987" max="9987" width="36.88671875" style="88" customWidth="1"/>
    <col min="9988" max="9988" width="37.33203125" style="88" customWidth="1"/>
    <col min="9989" max="9989" width="5.109375" style="88" bestFit="1" customWidth="1"/>
    <col min="9990" max="9990" width="14.6640625" style="88" customWidth="1"/>
    <col min="9991" max="9992" width="4.88671875" style="88" customWidth="1"/>
    <col min="9993" max="9993" width="6.33203125" style="88" bestFit="1" customWidth="1"/>
    <col min="9994" max="9994" width="12" style="88" bestFit="1" customWidth="1"/>
    <col min="9995" max="9995" width="4.88671875" style="88" customWidth="1"/>
    <col min="9996" max="9996" width="8.6640625" style="88" bestFit="1" customWidth="1"/>
    <col min="9997" max="10238" width="9.109375" style="88"/>
    <col min="10239" max="10239" width="20" style="88" customWidth="1"/>
    <col min="10240" max="10240" width="104.109375" style="88" customWidth="1"/>
    <col min="10241" max="10241" width="9.6640625" style="88" customWidth="1"/>
    <col min="10242" max="10242" width="10.5546875" style="88" customWidth="1"/>
    <col min="10243" max="10243" width="36.88671875" style="88" customWidth="1"/>
    <col min="10244" max="10244" width="37.33203125" style="88" customWidth="1"/>
    <col min="10245" max="10245" width="5.109375" style="88" bestFit="1" customWidth="1"/>
    <col min="10246" max="10246" width="14.6640625" style="88" customWidth="1"/>
    <col min="10247" max="10248" width="4.88671875" style="88" customWidth="1"/>
    <col min="10249" max="10249" width="6.33203125" style="88" bestFit="1" customWidth="1"/>
    <col min="10250" max="10250" width="12" style="88" bestFit="1" customWidth="1"/>
    <col min="10251" max="10251" width="4.88671875" style="88" customWidth="1"/>
    <col min="10252" max="10252" width="8.6640625" style="88" bestFit="1" customWidth="1"/>
    <col min="10253" max="10494" width="9.109375" style="88"/>
    <col min="10495" max="10495" width="20" style="88" customWidth="1"/>
    <col min="10496" max="10496" width="104.109375" style="88" customWidth="1"/>
    <col min="10497" max="10497" width="9.6640625" style="88" customWidth="1"/>
    <col min="10498" max="10498" width="10.5546875" style="88" customWidth="1"/>
    <col min="10499" max="10499" width="36.88671875" style="88" customWidth="1"/>
    <col min="10500" max="10500" width="37.33203125" style="88" customWidth="1"/>
    <col min="10501" max="10501" width="5.109375" style="88" bestFit="1" customWidth="1"/>
    <col min="10502" max="10502" width="14.6640625" style="88" customWidth="1"/>
    <col min="10503" max="10504" width="4.88671875" style="88" customWidth="1"/>
    <col min="10505" max="10505" width="6.33203125" style="88" bestFit="1" customWidth="1"/>
    <col min="10506" max="10506" width="12" style="88" bestFit="1" customWidth="1"/>
    <col min="10507" max="10507" width="4.88671875" style="88" customWidth="1"/>
    <col min="10508" max="10508" width="8.6640625" style="88" bestFit="1" customWidth="1"/>
    <col min="10509" max="10750" width="9.109375" style="88"/>
    <col min="10751" max="10751" width="20" style="88" customWidth="1"/>
    <col min="10752" max="10752" width="104.109375" style="88" customWidth="1"/>
    <col min="10753" max="10753" width="9.6640625" style="88" customWidth="1"/>
    <col min="10754" max="10754" width="10.5546875" style="88" customWidth="1"/>
    <col min="10755" max="10755" width="36.88671875" style="88" customWidth="1"/>
    <col min="10756" max="10756" width="37.33203125" style="88" customWidth="1"/>
    <col min="10757" max="10757" width="5.109375" style="88" bestFit="1" customWidth="1"/>
    <col min="10758" max="10758" width="14.6640625" style="88" customWidth="1"/>
    <col min="10759" max="10760" width="4.88671875" style="88" customWidth="1"/>
    <col min="10761" max="10761" width="6.33203125" style="88" bestFit="1" customWidth="1"/>
    <col min="10762" max="10762" width="12" style="88" bestFit="1" customWidth="1"/>
    <col min="10763" max="10763" width="4.88671875" style="88" customWidth="1"/>
    <col min="10764" max="10764" width="8.6640625" style="88" bestFit="1" customWidth="1"/>
    <col min="10765" max="11006" width="9.109375" style="88"/>
    <col min="11007" max="11007" width="20" style="88" customWidth="1"/>
    <col min="11008" max="11008" width="104.109375" style="88" customWidth="1"/>
    <col min="11009" max="11009" width="9.6640625" style="88" customWidth="1"/>
    <col min="11010" max="11010" width="10.5546875" style="88" customWidth="1"/>
    <col min="11011" max="11011" width="36.88671875" style="88" customWidth="1"/>
    <col min="11012" max="11012" width="37.33203125" style="88" customWidth="1"/>
    <col min="11013" max="11013" width="5.109375" style="88" bestFit="1" customWidth="1"/>
    <col min="11014" max="11014" width="14.6640625" style="88" customWidth="1"/>
    <col min="11015" max="11016" width="4.88671875" style="88" customWidth="1"/>
    <col min="11017" max="11017" width="6.33203125" style="88" bestFit="1" customWidth="1"/>
    <col min="11018" max="11018" width="12" style="88" bestFit="1" customWidth="1"/>
    <col min="11019" max="11019" width="4.88671875" style="88" customWidth="1"/>
    <col min="11020" max="11020" width="8.6640625" style="88" bestFit="1" customWidth="1"/>
    <col min="11021" max="11262" width="9.109375" style="88"/>
    <col min="11263" max="11263" width="20" style="88" customWidth="1"/>
    <col min="11264" max="11264" width="104.109375" style="88" customWidth="1"/>
    <col min="11265" max="11265" width="9.6640625" style="88" customWidth="1"/>
    <col min="11266" max="11266" width="10.5546875" style="88" customWidth="1"/>
    <col min="11267" max="11267" width="36.88671875" style="88" customWidth="1"/>
    <col min="11268" max="11268" width="37.33203125" style="88" customWidth="1"/>
    <col min="11269" max="11269" width="5.109375" style="88" bestFit="1" customWidth="1"/>
    <col min="11270" max="11270" width="14.6640625" style="88" customWidth="1"/>
    <col min="11271" max="11272" width="4.88671875" style="88" customWidth="1"/>
    <col min="11273" max="11273" width="6.33203125" style="88" bestFit="1" customWidth="1"/>
    <col min="11274" max="11274" width="12" style="88" bestFit="1" customWidth="1"/>
    <col min="11275" max="11275" width="4.88671875" style="88" customWidth="1"/>
    <col min="11276" max="11276" width="8.6640625" style="88" bestFit="1" customWidth="1"/>
    <col min="11277" max="11518" width="9.109375" style="88"/>
    <col min="11519" max="11519" width="20" style="88" customWidth="1"/>
    <col min="11520" max="11520" width="104.109375" style="88" customWidth="1"/>
    <col min="11521" max="11521" width="9.6640625" style="88" customWidth="1"/>
    <col min="11522" max="11522" width="10.5546875" style="88" customWidth="1"/>
    <col min="11523" max="11523" width="36.88671875" style="88" customWidth="1"/>
    <col min="11524" max="11524" width="37.33203125" style="88" customWidth="1"/>
    <col min="11525" max="11525" width="5.109375" style="88" bestFit="1" customWidth="1"/>
    <col min="11526" max="11526" width="14.6640625" style="88" customWidth="1"/>
    <col min="11527" max="11528" width="4.88671875" style="88" customWidth="1"/>
    <col min="11529" max="11529" width="6.33203125" style="88" bestFit="1" customWidth="1"/>
    <col min="11530" max="11530" width="12" style="88" bestFit="1" customWidth="1"/>
    <col min="11531" max="11531" width="4.88671875" style="88" customWidth="1"/>
    <col min="11532" max="11532" width="8.6640625" style="88" bestFit="1" customWidth="1"/>
    <col min="11533" max="11774" width="9.109375" style="88"/>
    <col min="11775" max="11775" width="20" style="88" customWidth="1"/>
    <col min="11776" max="11776" width="104.109375" style="88" customWidth="1"/>
    <col min="11777" max="11777" width="9.6640625" style="88" customWidth="1"/>
    <col min="11778" max="11778" width="10.5546875" style="88" customWidth="1"/>
    <col min="11779" max="11779" width="36.88671875" style="88" customWidth="1"/>
    <col min="11780" max="11780" width="37.33203125" style="88" customWidth="1"/>
    <col min="11781" max="11781" width="5.109375" style="88" bestFit="1" customWidth="1"/>
    <col min="11782" max="11782" width="14.6640625" style="88" customWidth="1"/>
    <col min="11783" max="11784" width="4.88671875" style="88" customWidth="1"/>
    <col min="11785" max="11785" width="6.33203125" style="88" bestFit="1" customWidth="1"/>
    <col min="11786" max="11786" width="12" style="88" bestFit="1" customWidth="1"/>
    <col min="11787" max="11787" width="4.88671875" style="88" customWidth="1"/>
    <col min="11788" max="11788" width="8.6640625" style="88" bestFit="1" customWidth="1"/>
    <col min="11789" max="12030" width="9.109375" style="88"/>
    <col min="12031" max="12031" width="20" style="88" customWidth="1"/>
    <col min="12032" max="12032" width="104.109375" style="88" customWidth="1"/>
    <col min="12033" max="12033" width="9.6640625" style="88" customWidth="1"/>
    <col min="12034" max="12034" width="10.5546875" style="88" customWidth="1"/>
    <col min="12035" max="12035" width="36.88671875" style="88" customWidth="1"/>
    <col min="12036" max="12036" width="37.33203125" style="88" customWidth="1"/>
    <col min="12037" max="12037" width="5.109375" style="88" bestFit="1" customWidth="1"/>
    <col min="12038" max="12038" width="14.6640625" style="88" customWidth="1"/>
    <col min="12039" max="12040" width="4.88671875" style="88" customWidth="1"/>
    <col min="12041" max="12041" width="6.33203125" style="88" bestFit="1" customWidth="1"/>
    <col min="12042" max="12042" width="12" style="88" bestFit="1" customWidth="1"/>
    <col min="12043" max="12043" width="4.88671875" style="88" customWidth="1"/>
    <col min="12044" max="12044" width="8.6640625" style="88" bestFit="1" customWidth="1"/>
    <col min="12045" max="12286" width="9.109375" style="88"/>
    <col min="12287" max="12287" width="20" style="88" customWidth="1"/>
    <col min="12288" max="12288" width="104.109375" style="88" customWidth="1"/>
    <col min="12289" max="12289" width="9.6640625" style="88" customWidth="1"/>
    <col min="12290" max="12290" width="10.5546875" style="88" customWidth="1"/>
    <col min="12291" max="12291" width="36.88671875" style="88" customWidth="1"/>
    <col min="12292" max="12292" width="37.33203125" style="88" customWidth="1"/>
    <col min="12293" max="12293" width="5.109375" style="88" bestFit="1" customWidth="1"/>
    <col min="12294" max="12294" width="14.6640625" style="88" customWidth="1"/>
    <col min="12295" max="12296" width="4.88671875" style="88" customWidth="1"/>
    <col min="12297" max="12297" width="6.33203125" style="88" bestFit="1" customWidth="1"/>
    <col min="12298" max="12298" width="12" style="88" bestFit="1" customWidth="1"/>
    <col min="12299" max="12299" width="4.88671875" style="88" customWidth="1"/>
    <col min="12300" max="12300" width="8.6640625" style="88" bestFit="1" customWidth="1"/>
    <col min="12301" max="12542" width="9.109375" style="88"/>
    <col min="12543" max="12543" width="20" style="88" customWidth="1"/>
    <col min="12544" max="12544" width="104.109375" style="88" customWidth="1"/>
    <col min="12545" max="12545" width="9.6640625" style="88" customWidth="1"/>
    <col min="12546" max="12546" width="10.5546875" style="88" customWidth="1"/>
    <col min="12547" max="12547" width="36.88671875" style="88" customWidth="1"/>
    <col min="12548" max="12548" width="37.33203125" style="88" customWidth="1"/>
    <col min="12549" max="12549" width="5.109375" style="88" bestFit="1" customWidth="1"/>
    <col min="12550" max="12550" width="14.6640625" style="88" customWidth="1"/>
    <col min="12551" max="12552" width="4.88671875" style="88" customWidth="1"/>
    <col min="12553" max="12553" width="6.33203125" style="88" bestFit="1" customWidth="1"/>
    <col min="12554" max="12554" width="12" style="88" bestFit="1" customWidth="1"/>
    <col min="12555" max="12555" width="4.88671875" style="88" customWidth="1"/>
    <col min="12556" max="12556" width="8.6640625" style="88" bestFit="1" customWidth="1"/>
    <col min="12557" max="12798" width="9.109375" style="88"/>
    <col min="12799" max="12799" width="20" style="88" customWidth="1"/>
    <col min="12800" max="12800" width="104.109375" style="88" customWidth="1"/>
    <col min="12801" max="12801" width="9.6640625" style="88" customWidth="1"/>
    <col min="12802" max="12802" width="10.5546875" style="88" customWidth="1"/>
    <col min="12803" max="12803" width="36.88671875" style="88" customWidth="1"/>
    <col min="12804" max="12804" width="37.33203125" style="88" customWidth="1"/>
    <col min="12805" max="12805" width="5.109375" style="88" bestFit="1" customWidth="1"/>
    <col min="12806" max="12806" width="14.6640625" style="88" customWidth="1"/>
    <col min="12807" max="12808" width="4.88671875" style="88" customWidth="1"/>
    <col min="12809" max="12809" width="6.33203125" style="88" bestFit="1" customWidth="1"/>
    <col min="12810" max="12810" width="12" style="88" bestFit="1" customWidth="1"/>
    <col min="12811" max="12811" width="4.88671875" style="88" customWidth="1"/>
    <col min="12812" max="12812" width="8.6640625" style="88" bestFit="1" customWidth="1"/>
    <col min="12813" max="13054" width="9.109375" style="88"/>
    <col min="13055" max="13055" width="20" style="88" customWidth="1"/>
    <col min="13056" max="13056" width="104.109375" style="88" customWidth="1"/>
    <col min="13057" max="13057" width="9.6640625" style="88" customWidth="1"/>
    <col min="13058" max="13058" width="10.5546875" style="88" customWidth="1"/>
    <col min="13059" max="13059" width="36.88671875" style="88" customWidth="1"/>
    <col min="13060" max="13060" width="37.33203125" style="88" customWidth="1"/>
    <col min="13061" max="13061" width="5.109375" style="88" bestFit="1" customWidth="1"/>
    <col min="13062" max="13062" width="14.6640625" style="88" customWidth="1"/>
    <col min="13063" max="13064" width="4.88671875" style="88" customWidth="1"/>
    <col min="13065" max="13065" width="6.33203125" style="88" bestFit="1" customWidth="1"/>
    <col min="13066" max="13066" width="12" style="88" bestFit="1" customWidth="1"/>
    <col min="13067" max="13067" width="4.88671875" style="88" customWidth="1"/>
    <col min="13068" max="13068" width="8.6640625" style="88" bestFit="1" customWidth="1"/>
    <col min="13069" max="13310" width="9.109375" style="88"/>
    <col min="13311" max="13311" width="20" style="88" customWidth="1"/>
    <col min="13312" max="13312" width="104.109375" style="88" customWidth="1"/>
    <col min="13313" max="13313" width="9.6640625" style="88" customWidth="1"/>
    <col min="13314" max="13314" width="10.5546875" style="88" customWidth="1"/>
    <col min="13315" max="13315" width="36.88671875" style="88" customWidth="1"/>
    <col min="13316" max="13316" width="37.33203125" style="88" customWidth="1"/>
    <col min="13317" max="13317" width="5.109375" style="88" bestFit="1" customWidth="1"/>
    <col min="13318" max="13318" width="14.6640625" style="88" customWidth="1"/>
    <col min="13319" max="13320" width="4.88671875" style="88" customWidth="1"/>
    <col min="13321" max="13321" width="6.33203125" style="88" bestFit="1" customWidth="1"/>
    <col min="13322" max="13322" width="12" style="88" bestFit="1" customWidth="1"/>
    <col min="13323" max="13323" width="4.88671875" style="88" customWidth="1"/>
    <col min="13324" max="13324" width="8.6640625" style="88" bestFit="1" customWidth="1"/>
    <col min="13325" max="13566" width="9.109375" style="88"/>
    <col min="13567" max="13567" width="20" style="88" customWidth="1"/>
    <col min="13568" max="13568" width="104.109375" style="88" customWidth="1"/>
    <col min="13569" max="13569" width="9.6640625" style="88" customWidth="1"/>
    <col min="13570" max="13570" width="10.5546875" style="88" customWidth="1"/>
    <col min="13571" max="13571" width="36.88671875" style="88" customWidth="1"/>
    <col min="13572" max="13572" width="37.33203125" style="88" customWidth="1"/>
    <col min="13573" max="13573" width="5.109375" style="88" bestFit="1" customWidth="1"/>
    <col min="13574" max="13574" width="14.6640625" style="88" customWidth="1"/>
    <col min="13575" max="13576" width="4.88671875" style="88" customWidth="1"/>
    <col min="13577" max="13577" width="6.33203125" style="88" bestFit="1" customWidth="1"/>
    <col min="13578" max="13578" width="12" style="88" bestFit="1" customWidth="1"/>
    <col min="13579" max="13579" width="4.88671875" style="88" customWidth="1"/>
    <col min="13580" max="13580" width="8.6640625" style="88" bestFit="1" customWidth="1"/>
    <col min="13581" max="13822" width="9.109375" style="88"/>
    <col min="13823" max="13823" width="20" style="88" customWidth="1"/>
    <col min="13824" max="13824" width="104.109375" style="88" customWidth="1"/>
    <col min="13825" max="13825" width="9.6640625" style="88" customWidth="1"/>
    <col min="13826" max="13826" width="10.5546875" style="88" customWidth="1"/>
    <col min="13827" max="13827" width="36.88671875" style="88" customWidth="1"/>
    <col min="13828" max="13828" width="37.33203125" style="88" customWidth="1"/>
    <col min="13829" max="13829" width="5.109375" style="88" bestFit="1" customWidth="1"/>
    <col min="13830" max="13830" width="14.6640625" style="88" customWidth="1"/>
    <col min="13831" max="13832" width="4.88671875" style="88" customWidth="1"/>
    <col min="13833" max="13833" width="6.33203125" style="88" bestFit="1" customWidth="1"/>
    <col min="13834" max="13834" width="12" style="88" bestFit="1" customWidth="1"/>
    <col min="13835" max="13835" width="4.88671875" style="88" customWidth="1"/>
    <col min="13836" max="13836" width="8.6640625" style="88" bestFit="1" customWidth="1"/>
    <col min="13837" max="14078" width="9.109375" style="88"/>
    <col min="14079" max="14079" width="20" style="88" customWidth="1"/>
    <col min="14080" max="14080" width="104.109375" style="88" customWidth="1"/>
    <col min="14081" max="14081" width="9.6640625" style="88" customWidth="1"/>
    <col min="14082" max="14082" width="10.5546875" style="88" customWidth="1"/>
    <col min="14083" max="14083" width="36.88671875" style="88" customWidth="1"/>
    <col min="14084" max="14084" width="37.33203125" style="88" customWidth="1"/>
    <col min="14085" max="14085" width="5.109375" style="88" bestFit="1" customWidth="1"/>
    <col min="14086" max="14086" width="14.6640625" style="88" customWidth="1"/>
    <col min="14087" max="14088" width="4.88671875" style="88" customWidth="1"/>
    <col min="14089" max="14089" width="6.33203125" style="88" bestFit="1" customWidth="1"/>
    <col min="14090" max="14090" width="12" style="88" bestFit="1" customWidth="1"/>
    <col min="14091" max="14091" width="4.88671875" style="88" customWidth="1"/>
    <col min="14092" max="14092" width="8.6640625" style="88" bestFit="1" customWidth="1"/>
    <col min="14093" max="14334" width="9.109375" style="88"/>
    <col min="14335" max="14335" width="20" style="88" customWidth="1"/>
    <col min="14336" max="14336" width="104.109375" style="88" customWidth="1"/>
    <col min="14337" max="14337" width="9.6640625" style="88" customWidth="1"/>
    <col min="14338" max="14338" width="10.5546875" style="88" customWidth="1"/>
    <col min="14339" max="14339" width="36.88671875" style="88" customWidth="1"/>
    <col min="14340" max="14340" width="37.33203125" style="88" customWidth="1"/>
    <col min="14341" max="14341" width="5.109375" style="88" bestFit="1" customWidth="1"/>
    <col min="14342" max="14342" width="14.6640625" style="88" customWidth="1"/>
    <col min="14343" max="14344" width="4.88671875" style="88" customWidth="1"/>
    <col min="14345" max="14345" width="6.33203125" style="88" bestFit="1" customWidth="1"/>
    <col min="14346" max="14346" width="12" style="88" bestFit="1" customWidth="1"/>
    <col min="14347" max="14347" width="4.88671875" style="88" customWidth="1"/>
    <col min="14348" max="14348" width="8.6640625" style="88" bestFit="1" customWidth="1"/>
    <col min="14349" max="14590" width="9.109375" style="88"/>
    <col min="14591" max="14591" width="20" style="88" customWidth="1"/>
    <col min="14592" max="14592" width="104.109375" style="88" customWidth="1"/>
    <col min="14593" max="14593" width="9.6640625" style="88" customWidth="1"/>
    <col min="14594" max="14594" width="10.5546875" style="88" customWidth="1"/>
    <col min="14595" max="14595" width="36.88671875" style="88" customWidth="1"/>
    <col min="14596" max="14596" width="37.33203125" style="88" customWidth="1"/>
    <col min="14597" max="14597" width="5.109375" style="88" bestFit="1" customWidth="1"/>
    <col min="14598" max="14598" width="14.6640625" style="88" customWidth="1"/>
    <col min="14599" max="14600" width="4.88671875" style="88" customWidth="1"/>
    <col min="14601" max="14601" width="6.33203125" style="88" bestFit="1" customWidth="1"/>
    <col min="14602" max="14602" width="12" style="88" bestFit="1" customWidth="1"/>
    <col min="14603" max="14603" width="4.88671875" style="88" customWidth="1"/>
    <col min="14604" max="14604" width="8.6640625" style="88" bestFit="1" customWidth="1"/>
    <col min="14605" max="14846" width="9.109375" style="88"/>
    <col min="14847" max="14847" width="20" style="88" customWidth="1"/>
    <col min="14848" max="14848" width="104.109375" style="88" customWidth="1"/>
    <col min="14849" max="14849" width="9.6640625" style="88" customWidth="1"/>
    <col min="14850" max="14850" width="10.5546875" style="88" customWidth="1"/>
    <col min="14851" max="14851" width="36.88671875" style="88" customWidth="1"/>
    <col min="14852" max="14852" width="37.33203125" style="88" customWidth="1"/>
    <col min="14853" max="14853" width="5.109375" style="88" bestFit="1" customWidth="1"/>
    <col min="14854" max="14854" width="14.6640625" style="88" customWidth="1"/>
    <col min="14855" max="14856" width="4.88671875" style="88" customWidth="1"/>
    <col min="14857" max="14857" width="6.33203125" style="88" bestFit="1" customWidth="1"/>
    <col min="14858" max="14858" width="12" style="88" bestFit="1" customWidth="1"/>
    <col min="14859" max="14859" width="4.88671875" style="88" customWidth="1"/>
    <col min="14860" max="14860" width="8.6640625" style="88" bestFit="1" customWidth="1"/>
    <col min="14861" max="15102" width="9.109375" style="88"/>
    <col min="15103" max="15103" width="20" style="88" customWidth="1"/>
    <col min="15104" max="15104" width="104.109375" style="88" customWidth="1"/>
    <col min="15105" max="15105" width="9.6640625" style="88" customWidth="1"/>
    <col min="15106" max="15106" width="10.5546875" style="88" customWidth="1"/>
    <col min="15107" max="15107" width="36.88671875" style="88" customWidth="1"/>
    <col min="15108" max="15108" width="37.33203125" style="88" customWidth="1"/>
    <col min="15109" max="15109" width="5.109375" style="88" bestFit="1" customWidth="1"/>
    <col min="15110" max="15110" width="14.6640625" style="88" customWidth="1"/>
    <col min="15111" max="15112" width="4.88671875" style="88" customWidth="1"/>
    <col min="15113" max="15113" width="6.33203125" style="88" bestFit="1" customWidth="1"/>
    <col min="15114" max="15114" width="12" style="88" bestFit="1" customWidth="1"/>
    <col min="15115" max="15115" width="4.88671875" style="88" customWidth="1"/>
    <col min="15116" max="15116" width="8.6640625" style="88" bestFit="1" customWidth="1"/>
    <col min="15117" max="15358" width="9.109375" style="88"/>
    <col min="15359" max="15359" width="20" style="88" customWidth="1"/>
    <col min="15360" max="15360" width="104.109375" style="88" customWidth="1"/>
    <col min="15361" max="15361" width="9.6640625" style="88" customWidth="1"/>
    <col min="15362" max="15362" width="10.5546875" style="88" customWidth="1"/>
    <col min="15363" max="15363" width="36.88671875" style="88" customWidth="1"/>
    <col min="15364" max="15364" width="37.33203125" style="88" customWidth="1"/>
    <col min="15365" max="15365" width="5.109375" style="88" bestFit="1" customWidth="1"/>
    <col min="15366" max="15366" width="14.6640625" style="88" customWidth="1"/>
    <col min="15367" max="15368" width="4.88671875" style="88" customWidth="1"/>
    <col min="15369" max="15369" width="6.33203125" style="88" bestFit="1" customWidth="1"/>
    <col min="15370" max="15370" width="12" style="88" bestFit="1" customWidth="1"/>
    <col min="15371" max="15371" width="4.88671875" style="88" customWidth="1"/>
    <col min="15372" max="15372" width="8.6640625" style="88" bestFit="1" customWidth="1"/>
    <col min="15373" max="15614" width="9.109375" style="88"/>
    <col min="15615" max="15615" width="20" style="88" customWidth="1"/>
    <col min="15616" max="15616" width="104.109375" style="88" customWidth="1"/>
    <col min="15617" max="15617" width="9.6640625" style="88" customWidth="1"/>
    <col min="15618" max="15618" width="10.5546875" style="88" customWidth="1"/>
    <col min="15619" max="15619" width="36.88671875" style="88" customWidth="1"/>
    <col min="15620" max="15620" width="37.33203125" style="88" customWidth="1"/>
    <col min="15621" max="15621" width="5.109375" style="88" bestFit="1" customWidth="1"/>
    <col min="15622" max="15622" width="14.6640625" style="88" customWidth="1"/>
    <col min="15623" max="15624" width="4.88671875" style="88" customWidth="1"/>
    <col min="15625" max="15625" width="6.33203125" style="88" bestFit="1" customWidth="1"/>
    <col min="15626" max="15626" width="12" style="88" bestFit="1" customWidth="1"/>
    <col min="15627" max="15627" width="4.88671875" style="88" customWidth="1"/>
    <col min="15628" max="15628" width="8.6640625" style="88" bestFit="1" customWidth="1"/>
    <col min="15629" max="15870" width="9.109375" style="88"/>
    <col min="15871" max="15871" width="20" style="88" customWidth="1"/>
    <col min="15872" max="15872" width="104.109375" style="88" customWidth="1"/>
    <col min="15873" max="15873" width="9.6640625" style="88" customWidth="1"/>
    <col min="15874" max="15874" width="10.5546875" style="88" customWidth="1"/>
    <col min="15875" max="15875" width="36.88671875" style="88" customWidth="1"/>
    <col min="15876" max="15876" width="37.33203125" style="88" customWidth="1"/>
    <col min="15877" max="15877" width="5.109375" style="88" bestFit="1" customWidth="1"/>
    <col min="15878" max="15878" width="14.6640625" style="88" customWidth="1"/>
    <col min="15879" max="15880" width="4.88671875" style="88" customWidth="1"/>
    <col min="15881" max="15881" width="6.33203125" style="88" bestFit="1" customWidth="1"/>
    <col min="15882" max="15882" width="12" style="88" bestFit="1" customWidth="1"/>
    <col min="15883" max="15883" width="4.88671875" style="88" customWidth="1"/>
    <col min="15884" max="15884" width="8.6640625" style="88" bestFit="1" customWidth="1"/>
    <col min="15885" max="16126" width="9.109375" style="88"/>
    <col min="16127" max="16127" width="20" style="88" customWidth="1"/>
    <col min="16128" max="16128" width="104.109375" style="88" customWidth="1"/>
    <col min="16129" max="16129" width="9.6640625" style="88" customWidth="1"/>
    <col min="16130" max="16130" width="10.5546875" style="88" customWidth="1"/>
    <col min="16131" max="16131" width="36.88671875" style="88" customWidth="1"/>
    <col min="16132" max="16132" width="37.33203125" style="88" customWidth="1"/>
    <col min="16133" max="16133" width="5.109375" style="88" bestFit="1" customWidth="1"/>
    <col min="16134" max="16134" width="14.6640625" style="88" customWidth="1"/>
    <col min="16135" max="16136" width="4.88671875" style="88" customWidth="1"/>
    <col min="16137" max="16137" width="6.33203125" style="88" bestFit="1" customWidth="1"/>
    <col min="16138" max="16138" width="12" style="88" bestFit="1" customWidth="1"/>
    <col min="16139" max="16139" width="4.88671875" style="88" customWidth="1"/>
    <col min="16140" max="16140" width="8.6640625" style="88" bestFit="1" customWidth="1"/>
    <col min="16141" max="16383" width="9.109375" style="88"/>
    <col min="16384" max="16384" width="9.109375" style="88" customWidth="1"/>
  </cols>
  <sheetData>
    <row r="1" spans="1:6" s="53" customFormat="1" ht="69" customHeight="1">
      <c r="A1" s="52" t="s">
        <v>6</v>
      </c>
      <c r="B1" s="163" t="s">
        <v>114</v>
      </c>
      <c r="C1" s="164"/>
      <c r="D1" s="164"/>
      <c r="E1" s="164"/>
      <c r="F1" s="5" t="s">
        <v>14</v>
      </c>
    </row>
    <row r="2" spans="1:6" s="3" customFormat="1" ht="40.5" customHeight="1">
      <c r="A2" s="153" t="s">
        <v>16</v>
      </c>
      <c r="B2" s="153"/>
      <c r="C2" s="153"/>
      <c r="D2" s="153"/>
      <c r="E2" s="153"/>
      <c r="F2" s="153"/>
    </row>
    <row r="3" spans="1:6" s="4" customFormat="1" ht="18" customHeight="1">
      <c r="A3" s="165" t="s">
        <v>160</v>
      </c>
      <c r="B3" s="165"/>
      <c r="C3" s="165"/>
      <c r="D3" s="165"/>
      <c r="E3" s="165"/>
      <c r="F3" s="165"/>
    </row>
    <row r="4" spans="1:6" s="54" customFormat="1" ht="18" customHeight="1">
      <c r="A4" s="165" t="s">
        <v>0</v>
      </c>
      <c r="B4" s="165"/>
      <c r="C4" s="165"/>
      <c r="D4" s="165"/>
      <c r="E4" s="165"/>
      <c r="F4" s="165"/>
    </row>
    <row r="5" spans="1:6" s="58" customFormat="1" ht="196.2" customHeight="1">
      <c r="A5" s="55" t="s">
        <v>1</v>
      </c>
      <c r="B5" s="55" t="s">
        <v>2</v>
      </c>
      <c r="C5" s="55" t="s">
        <v>3</v>
      </c>
      <c r="D5" s="108" t="s">
        <v>17</v>
      </c>
      <c r="E5" s="56" t="s">
        <v>115</v>
      </c>
      <c r="F5" s="57" t="s">
        <v>116</v>
      </c>
    </row>
    <row r="6" spans="1:6" s="60" customFormat="1">
      <c r="A6" s="55"/>
      <c r="B6" s="55"/>
      <c r="C6" s="59" t="s">
        <v>4</v>
      </c>
      <c r="D6" s="59" t="s">
        <v>107</v>
      </c>
      <c r="E6" s="59" t="s">
        <v>117</v>
      </c>
      <c r="F6" s="20" t="s">
        <v>118</v>
      </c>
    </row>
    <row r="7" spans="1:6" s="65" customFormat="1" ht="21" customHeight="1">
      <c r="A7" s="61"/>
      <c r="B7" s="62" t="s">
        <v>119</v>
      </c>
      <c r="C7" s="63"/>
      <c r="D7" s="63"/>
      <c r="E7" s="64"/>
      <c r="F7" s="25"/>
    </row>
    <row r="8" spans="1:6" s="65" customFormat="1" ht="21" customHeight="1">
      <c r="A8" s="61" t="s">
        <v>120</v>
      </c>
      <c r="B8" s="66" t="s">
        <v>121</v>
      </c>
      <c r="C8" s="63"/>
      <c r="D8" s="63"/>
      <c r="E8" s="64"/>
      <c r="F8" s="25"/>
    </row>
    <row r="9" spans="1:6" s="65" customFormat="1" ht="52.8">
      <c r="A9" s="61"/>
      <c r="B9" s="67" t="s">
        <v>122</v>
      </c>
      <c r="C9" s="68" t="s">
        <v>123</v>
      </c>
      <c r="D9" s="63">
        <v>100</v>
      </c>
      <c r="E9" s="64">
        <f>461*1.15</f>
        <v>530.15</v>
      </c>
      <c r="F9" s="25">
        <f>D9*E9</f>
        <v>53015</v>
      </c>
    </row>
    <row r="10" spans="1:6" s="65" customFormat="1" ht="36.75" customHeight="1">
      <c r="A10" s="61"/>
      <c r="B10" s="69" t="s">
        <v>124</v>
      </c>
      <c r="C10" s="63"/>
      <c r="D10" s="63"/>
      <c r="E10" s="64"/>
      <c r="F10" s="25"/>
    </row>
    <row r="11" spans="1:6" s="65" customFormat="1" ht="35.25" customHeight="1">
      <c r="A11" s="61"/>
      <c r="B11" s="69" t="s">
        <v>125</v>
      </c>
      <c r="C11" s="63"/>
      <c r="D11" s="63"/>
      <c r="E11" s="70"/>
      <c r="F11" s="25"/>
    </row>
    <row r="12" spans="1:6" s="60" customFormat="1" ht="18.75" customHeight="1">
      <c r="A12" s="63"/>
      <c r="B12" s="69"/>
      <c r="C12" s="71"/>
      <c r="D12" s="71"/>
      <c r="E12" s="72"/>
      <c r="F12" s="25"/>
    </row>
    <row r="13" spans="1:6" s="60" customFormat="1" ht="18.75" customHeight="1">
      <c r="A13" s="61" t="s">
        <v>126</v>
      </c>
      <c r="B13" s="73" t="s">
        <v>127</v>
      </c>
      <c r="C13" s="71"/>
      <c r="D13" s="71"/>
      <c r="E13" s="72"/>
      <c r="F13" s="25"/>
    </row>
    <row r="14" spans="1:6" s="60" customFormat="1" ht="75.75" customHeight="1">
      <c r="A14" s="74"/>
      <c r="B14" s="67" t="s">
        <v>128</v>
      </c>
      <c r="C14" s="68" t="s">
        <v>123</v>
      </c>
      <c r="D14" s="63">
        <v>10</v>
      </c>
      <c r="E14" s="64">
        <f>8968*1.15</f>
        <v>10313.199999999999</v>
      </c>
      <c r="F14" s="25">
        <f>D14*E14</f>
        <v>103131.99999999999</v>
      </c>
    </row>
    <row r="15" spans="1:6" s="60" customFormat="1" ht="30.75" customHeight="1">
      <c r="A15" s="74"/>
      <c r="B15" s="67" t="s">
        <v>129</v>
      </c>
      <c r="C15" s="71"/>
      <c r="D15" s="71"/>
      <c r="E15" s="70"/>
      <c r="F15" s="25"/>
    </row>
    <row r="16" spans="1:6" s="60" customFormat="1" ht="23.25" customHeight="1">
      <c r="A16" s="74"/>
      <c r="B16" s="67"/>
      <c r="C16" s="63"/>
      <c r="D16" s="71"/>
      <c r="E16" s="70"/>
      <c r="F16" s="25"/>
    </row>
    <row r="17" spans="1:6" s="60" customFormat="1" ht="23.25" customHeight="1">
      <c r="A17" s="61" t="s">
        <v>130</v>
      </c>
      <c r="B17" s="75" t="s">
        <v>131</v>
      </c>
      <c r="C17" s="63"/>
      <c r="D17" s="71"/>
      <c r="E17" s="70"/>
      <c r="F17" s="25"/>
    </row>
    <row r="18" spans="1:6" s="60" customFormat="1" ht="66">
      <c r="A18" s="74"/>
      <c r="B18" s="67" t="s">
        <v>132</v>
      </c>
      <c r="C18" s="68" t="s">
        <v>123</v>
      </c>
      <c r="D18" s="63">
        <v>20</v>
      </c>
      <c r="E18" s="64">
        <f>11870*1.15</f>
        <v>13650.499999999998</v>
      </c>
      <c r="F18" s="25">
        <f>D18*E18</f>
        <v>273009.99999999994</v>
      </c>
    </row>
    <row r="19" spans="1:6" s="60" customFormat="1" ht="50.25" customHeight="1">
      <c r="A19" s="74"/>
      <c r="B19" s="67" t="s">
        <v>133</v>
      </c>
      <c r="C19" s="71"/>
      <c r="D19" s="71"/>
      <c r="E19" s="70"/>
      <c r="F19" s="25"/>
    </row>
    <row r="20" spans="1:6" s="60" customFormat="1" ht="22.5" customHeight="1">
      <c r="A20" s="74"/>
      <c r="B20" s="67"/>
      <c r="C20" s="71"/>
      <c r="D20" s="71"/>
      <c r="E20" s="70"/>
      <c r="F20" s="25"/>
    </row>
    <row r="21" spans="1:6" s="60" customFormat="1" ht="22.5" customHeight="1">
      <c r="A21" s="61" t="s">
        <v>134</v>
      </c>
      <c r="B21" s="76" t="s">
        <v>135</v>
      </c>
      <c r="C21" s="71"/>
      <c r="D21" s="71"/>
      <c r="E21" s="70"/>
      <c r="F21" s="25"/>
    </row>
    <row r="22" spans="1:6" s="60" customFormat="1" ht="88.5" customHeight="1">
      <c r="A22" s="74"/>
      <c r="B22" s="69" t="s">
        <v>136</v>
      </c>
      <c r="C22" s="71" t="s">
        <v>137</v>
      </c>
      <c r="D22" s="71">
        <v>2</v>
      </c>
      <c r="E22" s="104">
        <f>123317*1.15</f>
        <v>141814.54999999999</v>
      </c>
      <c r="F22" s="25">
        <f>D22*E22</f>
        <v>283629.09999999998</v>
      </c>
    </row>
    <row r="23" spans="1:6" s="60" customFormat="1" ht="33" customHeight="1">
      <c r="A23" s="77"/>
      <c r="B23" s="67" t="s">
        <v>138</v>
      </c>
      <c r="C23" s="71"/>
      <c r="D23" s="71"/>
      <c r="E23" s="70"/>
      <c r="F23" s="25"/>
    </row>
    <row r="24" spans="1:6" s="60" customFormat="1" ht="17.25" customHeight="1">
      <c r="A24" s="77"/>
      <c r="B24" s="67" t="s">
        <v>139</v>
      </c>
      <c r="C24" s="71"/>
      <c r="D24" s="71"/>
      <c r="E24" s="70"/>
      <c r="F24" s="25"/>
    </row>
    <row r="25" spans="1:6" s="60" customFormat="1" ht="22.5" customHeight="1">
      <c r="A25" s="78"/>
      <c r="B25" s="67" t="s">
        <v>140</v>
      </c>
      <c r="C25" s="71"/>
      <c r="D25" s="71"/>
      <c r="E25" s="70"/>
      <c r="F25" s="25"/>
    </row>
    <row r="26" spans="1:6" s="60" customFormat="1" ht="22.5" customHeight="1">
      <c r="A26" s="77"/>
      <c r="B26" s="67"/>
      <c r="C26" s="71"/>
      <c r="D26" s="71"/>
      <c r="E26" s="70"/>
      <c r="F26" s="25"/>
    </row>
    <row r="27" spans="1:6" s="60" customFormat="1" ht="20.25" customHeight="1">
      <c r="A27" s="79"/>
      <c r="B27" s="80" t="s">
        <v>141</v>
      </c>
      <c r="C27" s="71"/>
      <c r="D27" s="71"/>
      <c r="E27" s="70"/>
      <c r="F27" s="25"/>
    </row>
    <row r="28" spans="1:6" s="60" customFormat="1" ht="22.5" customHeight="1">
      <c r="A28" s="61" t="s">
        <v>142</v>
      </c>
      <c r="B28" s="66" t="s">
        <v>143</v>
      </c>
      <c r="C28" s="71"/>
      <c r="D28" s="71"/>
      <c r="E28" s="70"/>
      <c r="F28" s="25"/>
    </row>
    <row r="29" spans="1:6" s="60" customFormat="1" ht="81" customHeight="1">
      <c r="A29" s="81"/>
      <c r="B29" s="82" t="s">
        <v>144</v>
      </c>
      <c r="C29" s="71" t="s">
        <v>137</v>
      </c>
      <c r="D29" s="83">
        <v>0.5</v>
      </c>
      <c r="E29" s="104">
        <f>131890*1.15</f>
        <v>151673.5</v>
      </c>
      <c r="F29" s="25">
        <f>D29*E29</f>
        <v>75836.75</v>
      </c>
    </row>
    <row r="30" spans="1:6" s="60" customFormat="1" ht="22.5" customHeight="1">
      <c r="A30" s="84"/>
      <c r="B30" s="82" t="s">
        <v>145</v>
      </c>
      <c r="C30" s="71"/>
      <c r="D30" s="71"/>
      <c r="E30" s="70"/>
      <c r="F30" s="25"/>
    </row>
    <row r="31" spans="1:6" s="60" customFormat="1" ht="32.25" customHeight="1">
      <c r="A31" s="84">
        <v>1</v>
      </c>
      <c r="B31" s="82" t="s">
        <v>146</v>
      </c>
      <c r="C31" s="71"/>
      <c r="D31" s="71"/>
      <c r="E31" s="70"/>
      <c r="F31" s="25"/>
    </row>
    <row r="32" spans="1:6" s="60" customFormat="1" ht="54.75" customHeight="1">
      <c r="A32" s="84">
        <v>2</v>
      </c>
      <c r="B32" s="82" t="s">
        <v>147</v>
      </c>
      <c r="C32" s="71"/>
      <c r="D32" s="71"/>
      <c r="E32" s="70"/>
      <c r="F32" s="25"/>
    </row>
    <row r="33" spans="1:6" s="60" customFormat="1" ht="27" customHeight="1">
      <c r="A33" s="84">
        <v>3</v>
      </c>
      <c r="B33" s="82" t="s">
        <v>148</v>
      </c>
      <c r="C33" s="71"/>
      <c r="D33" s="71"/>
      <c r="E33" s="70"/>
      <c r="F33" s="25"/>
    </row>
    <row r="34" spans="1:6" s="65" customFormat="1" ht="33" customHeight="1">
      <c r="A34" s="166" t="s">
        <v>149</v>
      </c>
      <c r="B34" s="166"/>
      <c r="C34" s="167"/>
      <c r="D34" s="167"/>
      <c r="E34" s="110"/>
      <c r="F34" s="105">
        <f>ROUND(SUM(F7:F33),2)</f>
        <v>788622.85</v>
      </c>
    </row>
    <row r="35" spans="1:6" s="60" customFormat="1">
      <c r="A35" s="162"/>
      <c r="B35" s="162"/>
      <c r="C35" s="162"/>
      <c r="D35" s="162"/>
      <c r="E35" s="162"/>
      <c r="F35" s="162"/>
    </row>
    <row r="36" spans="1:6">
      <c r="A36" s="85"/>
      <c r="B36" s="86"/>
      <c r="C36" s="85"/>
      <c r="D36" s="85"/>
      <c r="E36" s="87"/>
      <c r="F36" s="41"/>
    </row>
  </sheetData>
  <sheetProtection password="CEE5" sheet="1" objects="1" scenarios="1" formatCells="0" formatColumns="0" formatRows="0"/>
  <mergeCells count="7">
    <mergeCell ref="A35:F35"/>
    <mergeCell ref="B1:E1"/>
    <mergeCell ref="A2:F2"/>
    <mergeCell ref="A3:F3"/>
    <mergeCell ref="A4:F4"/>
    <mergeCell ref="A34:B34"/>
    <mergeCell ref="C34:D34"/>
  </mergeCells>
  <printOptions horizontalCentered="1"/>
  <pageMargins left="0" right="0" top="0.35433070866141736" bottom="0.35433070866141736" header="0.31496062992125984" footer="0.27559055118110237"/>
  <pageSetup paperSize="9" scale="61" orientation="landscape" r:id="rId1"/>
  <headerFooter>
    <oddFooter>&amp;R&amp;10Page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SUMMARY</vt:lpstr>
      <vt:lpstr>Grand Total</vt:lpstr>
      <vt:lpstr>Sec-A</vt:lpstr>
      <vt:lpstr>Sec-B(Civil&amp;Structure)</vt:lpstr>
      <vt:lpstr>'Grand Total'!Print_Area</vt:lpstr>
      <vt:lpstr>'Sec-A'!Print_Area</vt:lpstr>
      <vt:lpstr>'Sec-B(Civil&amp;Structure)'!Print_Area</vt:lpstr>
      <vt:lpstr>'Sec-A'!Print_Titles</vt:lpstr>
      <vt:lpstr>'Sec-B(Civil&amp;Structure)'!Print_Titles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2020-10-06T10:11:47Z</dcterms:modified>
</cp:coreProperties>
</file>