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360" yWindow="120" windowWidth="19416" windowHeight="10896" activeTab="9"/>
  </bookViews>
  <sheets>
    <sheet name="PREAMBLE TO SOR" sheetId="20" r:id="rId1"/>
    <sheet name="SUMMARY" sheetId="21" r:id="rId2"/>
    <sheet name="TOTAL" sheetId="12" r:id="rId3"/>
    <sheet name="Sec-A" sheetId="9" r:id="rId4"/>
    <sheet name="Sec-B" sheetId="13" r:id="rId5"/>
    <sheet name="SEC-C" sheetId="18" r:id="rId6"/>
    <sheet name="SEC D" sheetId="17" r:id="rId7"/>
    <sheet name="SEC E" sheetId="19" r:id="rId8"/>
    <sheet name="SEC F" sheetId="14" r:id="rId9"/>
    <sheet name="SEC G" sheetId="15" r:id="rId10"/>
  </sheets>
  <definedNames>
    <definedName name="_xlnm.Print_Area" localSheetId="0">'PREAMBLE TO SOR'!$A$1:$P$14</definedName>
    <definedName name="_xlnm.Print_Area" localSheetId="6">'SEC D'!$A$1:$F$51</definedName>
    <definedName name="_xlnm.Print_Area" localSheetId="7">'SEC E'!$A$1:$F$37</definedName>
    <definedName name="_xlnm.Print_Area" localSheetId="8">'SEC F'!$A$1:$F$43</definedName>
    <definedName name="_xlnm.Print_Area" localSheetId="9">'SEC G'!$A$1:$F$24</definedName>
    <definedName name="_xlnm.Print_Area" localSheetId="3">'Sec-A'!$A$1:$G$126</definedName>
    <definedName name="_xlnm.Print_Area" localSheetId="4">'Sec-B'!$A$1:$F$178</definedName>
    <definedName name="_xlnm.Print_Area" localSheetId="5">'SEC-C'!$A$1:$F$109</definedName>
    <definedName name="_xlnm.Print_Area" localSheetId="2">TOTAL!$A$1:$E$13</definedName>
    <definedName name="_xlnm.Print_Titles" localSheetId="3">'Sec-A'!$5:$5</definedName>
    <definedName name="_xlnm.Print_Titles" localSheetId="4">'Sec-B'!$1:$5</definedName>
    <definedName name="_xlnm.Print_Titles" localSheetId="5">'SEC-C'!$1:$6</definedName>
  </definedNames>
  <calcPr calcId="124519"/>
</workbook>
</file>

<file path=xl/calcChain.xml><?xml version="1.0" encoding="utf-8"?>
<calcChain xmlns="http://schemas.openxmlformats.org/spreadsheetml/2006/main">
  <c r="D6" i="21"/>
  <c r="F172" i="13" l="1"/>
  <c r="F161"/>
  <c r="F150"/>
  <c r="F149"/>
  <c r="F148"/>
  <c r="F147"/>
  <c r="F142"/>
  <c r="F141"/>
  <c r="F140"/>
  <c r="F139"/>
  <c r="F136"/>
  <c r="F134"/>
  <c r="F132"/>
  <c r="F131"/>
  <c r="F130"/>
  <c r="F127"/>
  <c r="F120"/>
  <c r="F118"/>
  <c r="F89"/>
  <c r="F71"/>
  <c r="F68"/>
  <c r="F65"/>
  <c r="F52"/>
  <c r="F47"/>
  <c r="F46"/>
  <c r="F44"/>
  <c r="F39"/>
  <c r="F32"/>
  <c r="F29"/>
  <c r="F28"/>
  <c r="F26"/>
  <c r="F25"/>
  <c r="F111" i="9"/>
  <c r="F106"/>
  <c r="F96"/>
  <c r="F94"/>
  <c r="F93"/>
  <c r="F76"/>
  <c r="F69"/>
  <c r="F60"/>
  <c r="F35"/>
  <c r="F34"/>
  <c r="F30"/>
  <c r="F19" i="15" l="1"/>
  <c r="F18"/>
  <c r="F17"/>
  <c r="F14"/>
  <c r="F13"/>
  <c r="F10"/>
  <c r="F9"/>
  <c r="F8"/>
  <c r="F34" i="14"/>
  <c r="F31"/>
  <c r="F30"/>
  <c r="F29"/>
  <c r="F28"/>
  <c r="F27"/>
  <c r="F26"/>
  <c r="F25"/>
  <c r="F24"/>
  <c r="F20"/>
  <c r="F19"/>
  <c r="F14"/>
  <c r="F10"/>
  <c r="F8"/>
  <c r="F36" i="19"/>
  <c r="F35"/>
  <c r="F30"/>
  <c r="F29"/>
  <c r="F28"/>
  <c r="F27"/>
  <c r="F26"/>
  <c r="F25"/>
  <c r="F24"/>
  <c r="F7"/>
  <c r="F49" i="17"/>
  <c r="F48"/>
  <c r="F24"/>
  <c r="F21"/>
  <c r="F20"/>
  <c r="F18"/>
  <c r="F17"/>
  <c r="F16"/>
  <c r="F14"/>
  <c r="F13"/>
  <c r="F12"/>
  <c r="F11"/>
  <c r="F9"/>
  <c r="F108" i="18"/>
  <c r="F79"/>
  <c r="F72"/>
  <c r="F69"/>
  <c r="F65"/>
  <c r="F62"/>
  <c r="F60"/>
  <c r="F57"/>
  <c r="F48"/>
  <c r="F47"/>
  <c r="F44"/>
  <c r="F42"/>
  <c r="F38"/>
  <c r="F28"/>
  <c r="F19"/>
  <c r="F15"/>
  <c r="F14"/>
  <c r="F13"/>
  <c r="F12"/>
  <c r="F8"/>
  <c r="F66" i="13"/>
  <c r="F112" i="9" l="1"/>
  <c r="E33" i="14" l="1"/>
  <c r="E165" i="13"/>
  <c r="F165" s="1"/>
  <c r="E50"/>
  <c r="F50" s="1"/>
  <c r="E32" i="9" l="1"/>
  <c r="E31"/>
  <c r="E45" l="1"/>
  <c r="E35" i="14" l="1"/>
  <c r="E12"/>
  <c r="F12" s="1"/>
  <c r="E9"/>
  <c r="E47" i="17"/>
  <c r="E46"/>
  <c r="E45"/>
  <c r="E44"/>
  <c r="E43"/>
  <c r="E37"/>
  <c r="E36"/>
  <c r="E35"/>
  <c r="E34"/>
  <c r="E33"/>
  <c r="E31"/>
  <c r="E29"/>
  <c r="E25"/>
  <c r="E23"/>
  <c r="F23" s="1"/>
  <c r="E22"/>
  <c r="E19"/>
  <c r="F19" s="1"/>
  <c r="E54" i="18"/>
  <c r="E53"/>
  <c r="E52"/>
  <c r="E51"/>
  <c r="E45"/>
  <c r="E24"/>
  <c r="E22"/>
  <c r="E164" i="13" l="1"/>
  <c r="E151"/>
  <c r="F151" s="1"/>
  <c r="E121" l="1"/>
  <c r="E91"/>
  <c r="E86"/>
  <c r="E78" i="9"/>
  <c r="E77"/>
  <c r="E85"/>
  <c r="E84"/>
  <c r="E83"/>
  <c r="F83" s="1"/>
  <c r="F73" i="13" l="1"/>
  <c r="F33" i="14" l="1"/>
  <c r="F32"/>
  <c r="F97" i="13" l="1"/>
  <c r="F91"/>
  <c r="F86"/>
  <c r="E82"/>
  <c r="F24" l="1"/>
  <c r="E124" i="9" l="1"/>
  <c r="E123"/>
  <c r="E122"/>
  <c r="E121"/>
  <c r="E119"/>
  <c r="E118"/>
  <c r="E117"/>
  <c r="E116"/>
  <c r="F126" i="13" l="1"/>
  <c r="E170" l="1"/>
  <c r="F170" s="1"/>
  <c r="F79" l="1"/>
  <c r="F80"/>
  <c r="F74"/>
  <c r="F11" i="15" l="1"/>
  <c r="F12"/>
  <c r="F13" i="14"/>
  <c r="F23"/>
  <c r="F36"/>
  <c r="F20" i="19"/>
  <c r="F21"/>
  <c r="F23"/>
  <c r="F31"/>
  <c r="F33"/>
  <c r="F10" i="17"/>
  <c r="F15"/>
  <c r="F26"/>
  <c r="F27"/>
  <c r="F28"/>
  <c r="F30"/>
  <c r="F32"/>
  <c r="F38"/>
  <c r="F9" i="18"/>
  <c r="F11"/>
  <c r="F16"/>
  <c r="F18"/>
  <c r="F20"/>
  <c r="F23"/>
  <c r="F25"/>
  <c r="F27"/>
  <c r="F29"/>
  <c r="F35"/>
  <c r="F37"/>
  <c r="F43"/>
  <c r="F55"/>
  <c r="F56"/>
  <c r="F59"/>
  <c r="F61"/>
  <c r="F63"/>
  <c r="F68"/>
  <c r="F76"/>
  <c r="F80"/>
  <c r="F90"/>
  <c r="F104"/>
  <c r="F33" i="13"/>
  <c r="F34"/>
  <c r="F35"/>
  <c r="F51"/>
  <c r="F55"/>
  <c r="F56"/>
  <c r="F57"/>
  <c r="F58"/>
  <c r="F69"/>
  <c r="F70"/>
  <c r="F84"/>
  <c r="F85"/>
  <c r="F90"/>
  <c r="F95"/>
  <c r="F96"/>
  <c r="F101"/>
  <c r="F105"/>
  <c r="F109"/>
  <c r="F119"/>
  <c r="F122"/>
  <c r="F123"/>
  <c r="F128"/>
  <c r="F129"/>
  <c r="F135"/>
  <c r="F145"/>
  <c r="F146"/>
  <c r="F152"/>
  <c r="F153"/>
  <c r="F154"/>
  <c r="F155"/>
  <c r="F156"/>
  <c r="F157"/>
  <c r="F158"/>
  <c r="F159"/>
  <c r="F160"/>
  <c r="F162"/>
  <c r="F163"/>
  <c r="F166"/>
  <c r="F168"/>
  <c r="F169"/>
  <c r="F171"/>
  <c r="F173"/>
  <c r="F174"/>
  <c r="F56" i="9"/>
  <c r="F57"/>
  <c r="F58"/>
  <c r="F59"/>
  <c r="F63"/>
  <c r="F64"/>
  <c r="F65"/>
  <c r="F66"/>
  <c r="F67"/>
  <c r="F68"/>
  <c r="F72"/>
  <c r="F73"/>
  <c r="F74"/>
  <c r="F75"/>
  <c r="F79"/>
  <c r="F80"/>
  <c r="F81"/>
  <c r="F82"/>
  <c r="F86"/>
  <c r="F87"/>
  <c r="F91"/>
  <c r="F92"/>
  <c r="F97"/>
  <c r="F99"/>
  <c r="F101"/>
  <c r="F102"/>
  <c r="F103"/>
  <c r="F104"/>
  <c r="F105"/>
  <c r="F110"/>
  <c r="F113"/>
  <c r="F114"/>
  <c r="F115"/>
  <c r="F116"/>
  <c r="F117"/>
  <c r="F118"/>
  <c r="F119"/>
  <c r="F120"/>
  <c r="F121"/>
  <c r="F122"/>
  <c r="F123"/>
  <c r="F124"/>
  <c r="F36" i="18"/>
  <c r="F23" i="15" l="1"/>
  <c r="F22"/>
  <c r="F21"/>
  <c r="F20"/>
  <c r="F16"/>
  <c r="F15"/>
  <c r="F42" i="14"/>
  <c r="F41"/>
  <c r="F40"/>
  <c r="F39"/>
  <c r="F38"/>
  <c r="F37"/>
  <c r="F35"/>
  <c r="F22"/>
  <c r="F21"/>
  <c r="F18"/>
  <c r="F17"/>
  <c r="F16"/>
  <c r="F15"/>
  <c r="F11"/>
  <c r="F9"/>
  <c r="F32" i="19"/>
  <c r="F22"/>
  <c r="F19"/>
  <c r="F12"/>
  <c r="F13"/>
  <c r="F14"/>
  <c r="F11"/>
  <c r="F34"/>
  <c r="F18"/>
  <c r="F17"/>
  <c r="F16"/>
  <c r="F15"/>
  <c r="F8"/>
  <c r="F9"/>
  <c r="F10"/>
  <c r="F47" i="17"/>
  <c r="F46"/>
  <c r="F45"/>
  <c r="F44"/>
  <c r="F43"/>
  <c r="F42"/>
  <c r="F41"/>
  <c r="F40"/>
  <c r="F39"/>
  <c r="F37"/>
  <c r="F36"/>
  <c r="F35"/>
  <c r="F34"/>
  <c r="F33"/>
  <c r="F31"/>
  <c r="F29"/>
  <c r="F25"/>
  <c r="F22"/>
  <c r="F107" i="18"/>
  <c r="F106"/>
  <c r="F105"/>
  <c r="F103"/>
  <c r="F102"/>
  <c r="F101"/>
  <c r="F100"/>
  <c r="F99"/>
  <c r="F98"/>
  <c r="F97"/>
  <c r="F96"/>
  <c r="F95"/>
  <c r="F94"/>
  <c r="F93"/>
  <c r="F92"/>
  <c r="F91"/>
  <c r="F89"/>
  <c r="F88"/>
  <c r="F87"/>
  <c r="F86"/>
  <c r="F85"/>
  <c r="F84"/>
  <c r="F83"/>
  <c r="F82"/>
  <c r="F81"/>
  <c r="F78"/>
  <c r="F77"/>
  <c r="F75"/>
  <c r="F74"/>
  <c r="F73"/>
  <c r="F71"/>
  <c r="F70"/>
  <c r="F67"/>
  <c r="F66"/>
  <c r="F64"/>
  <c r="F58"/>
  <c r="F54"/>
  <c r="F53"/>
  <c r="F52"/>
  <c r="F51"/>
  <c r="F50"/>
  <c r="F49"/>
  <c r="F46"/>
  <c r="F45"/>
  <c r="F41"/>
  <c r="F40"/>
  <c r="F39"/>
  <c r="F34"/>
  <c r="F33"/>
  <c r="F32"/>
  <c r="F31"/>
  <c r="F30"/>
  <c r="F26"/>
  <c r="F24"/>
  <c r="F22"/>
  <c r="F21"/>
  <c r="F17"/>
  <c r="F10"/>
  <c r="F175" i="13"/>
  <c r="F167"/>
  <c r="F164"/>
  <c r="F133"/>
  <c r="F125"/>
  <c r="F124"/>
  <c r="F121"/>
  <c r="F117"/>
  <c r="F116"/>
  <c r="F115"/>
  <c r="F114"/>
  <c r="F113"/>
  <c r="F112"/>
  <c r="F111"/>
  <c r="F110"/>
  <c r="F108"/>
  <c r="F107"/>
  <c r="F104"/>
  <c r="F103"/>
  <c r="F102"/>
  <c r="F100"/>
  <c r="F99"/>
  <c r="F98"/>
  <c r="F94"/>
  <c r="F93"/>
  <c r="F92"/>
  <c r="F88"/>
  <c r="F87"/>
  <c r="F83"/>
  <c r="F82"/>
  <c r="F81"/>
  <c r="F78"/>
  <c r="F77"/>
  <c r="F76"/>
  <c r="F72"/>
  <c r="F67"/>
  <c r="F64"/>
  <c r="F63"/>
  <c r="F62"/>
  <c r="F61"/>
  <c r="F60"/>
  <c r="F59"/>
  <c r="F54"/>
  <c r="F53"/>
  <c r="F49"/>
  <c r="F48"/>
  <c r="F45"/>
  <c r="F42"/>
  <c r="F41"/>
  <c r="F40"/>
  <c r="F38"/>
  <c r="F37"/>
  <c r="F36"/>
  <c r="F27"/>
  <c r="F30"/>
  <c r="F31"/>
  <c r="F100" i="9"/>
  <c r="F98"/>
  <c r="F108"/>
  <c r="F107"/>
  <c r="F95"/>
  <c r="F90"/>
  <c r="F89"/>
  <c r="F88"/>
  <c r="F85"/>
  <c r="F84"/>
  <c r="F71"/>
  <c r="F70"/>
  <c r="F62"/>
  <c r="F61"/>
  <c r="F31"/>
  <c r="F32"/>
  <c r="F37"/>
  <c r="F38"/>
  <c r="F39"/>
  <c r="F40"/>
  <c r="F41"/>
  <c r="F42"/>
  <c r="F43"/>
  <c r="F44"/>
  <c r="F45"/>
  <c r="F46"/>
  <c r="F47"/>
  <c r="F48"/>
  <c r="F49"/>
  <c r="F50"/>
  <c r="F51"/>
  <c r="F52"/>
  <c r="F53"/>
  <c r="F54"/>
  <c r="F51" i="17" l="1"/>
  <c r="F24" i="15"/>
  <c r="F37" i="19"/>
  <c r="D9" i="12" s="1"/>
  <c r="F109" i="18"/>
  <c r="F177" i="13"/>
  <c r="F126" i="9"/>
  <c r="F43" i="14" l="1"/>
  <c r="D6" i="12" l="1"/>
  <c r="D7" l="1"/>
  <c r="D10"/>
  <c r="D5"/>
  <c r="D8"/>
  <c r="D11"/>
  <c r="D12" l="1"/>
</calcChain>
</file>

<file path=xl/sharedStrings.xml><?xml version="1.0" encoding="utf-8"?>
<sst xmlns="http://schemas.openxmlformats.org/spreadsheetml/2006/main" count="1476" uniqueCount="1043">
  <si>
    <t>Currency: INR</t>
  </si>
  <si>
    <t>SOR Item No.</t>
  </si>
  <si>
    <t>Description of Item</t>
  </si>
  <si>
    <t>Unit</t>
  </si>
  <si>
    <t>(1)</t>
  </si>
  <si>
    <t>(2)</t>
  </si>
  <si>
    <t>(3)</t>
  </si>
  <si>
    <t>(4)</t>
  </si>
  <si>
    <t>Nos.</t>
  </si>
  <si>
    <t>Set</t>
  </si>
  <si>
    <t>GAIL (India) Limited</t>
  </si>
  <si>
    <t>Nos</t>
  </si>
  <si>
    <t>Mtr.</t>
  </si>
  <si>
    <t>No.</t>
  </si>
  <si>
    <t>Qty.</t>
  </si>
  <si>
    <t>A00100</t>
  </si>
  <si>
    <t>PIPELINE LAYING / INSTALLATION (CARBON STEEL PIPES)</t>
  </si>
  <si>
    <t>Survey required for entire pipeline route including surveying of detours for the detours required at the time of construction including marking the route map, alignment sheet, topographical sheet &amp; other survey drawings, etc., preparation of AFC drawings showing survey details, and submit same to Owner for review.</t>
  </si>
  <si>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</si>
  <si>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</si>
  <si>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</si>
  <si>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</si>
  <si>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</si>
  <si>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</si>
  <si>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</si>
  <si>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Supply and installation of slope breakers, bank protection, wherever required and as directed by EIC.</t>
  </si>
  <si>
    <t>Erection of isolation valves for pipelines inside the valve-pits and making provision to operate the valves at above ground level.</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</si>
  <si>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</si>
  <si>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</si>
  <si>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</si>
  <si>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</si>
  <si>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</si>
  <si>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</si>
  <si>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</si>
  <si>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</si>
  <si>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</si>
  <si>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</si>
  <si>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</si>
  <si>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A00130</t>
  </si>
  <si>
    <r>
      <rPr>
        <b/>
        <sz val="9.5"/>
        <rFont val="Arial"/>
        <family val="2"/>
      </rPr>
      <t>Note:</t>
    </r>
    <r>
      <rPr>
        <sz val="9.5"/>
        <rFont val="Arial"/>
        <family val="2"/>
      </rPr>
      <t xml:space="preserve"> </t>
    </r>
    <r>
      <rPr>
        <b/>
        <sz val="9.5"/>
        <rFont val="Arial"/>
        <family val="2"/>
      </rPr>
      <t>(1)</t>
    </r>
    <r>
      <rPr>
        <sz val="9.5"/>
        <rFont val="Arial"/>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Arial"/>
        <family val="2"/>
      </rPr>
      <t>(2)</t>
    </r>
    <r>
      <rPr>
        <sz val="9.5"/>
        <rFont val="Arial"/>
        <family val="2"/>
      </rPr>
      <t xml:space="preserve"> All crossings installed by HDD /  jacking / boring  shall be paid separately as per the rates quoted for the same elsewhere in the SOR.</t>
    </r>
  </si>
  <si>
    <t xml:space="preserve">Excavation in hard rock </t>
  </si>
  <si>
    <t>Cu. M</t>
  </si>
  <si>
    <t xml:space="preserve">Supply and installation of Concrete Slab / HT sheeting for Protection of Pipeline against underground HT cables /over head HT lines as per drawing and specification attached with tender document </t>
  </si>
  <si>
    <t>Running Meter</t>
  </si>
  <si>
    <t>A00200</t>
  </si>
  <si>
    <t xml:space="preserve">SUPPLY &amp; INSTALLATION OF BENDS </t>
  </si>
  <si>
    <t>A00211</t>
  </si>
  <si>
    <t>Bends (R = 3D) 4" NB, 6.4mm W.T.  MSS SP-75 Gr. WPHY-42 Angle - 46° to 90°</t>
  </si>
  <si>
    <t>A00212</t>
  </si>
  <si>
    <t>Bends (R = 3D) 4" NB, 6.4mm W.T. MSS SP-75 Gr. WPHY-42 Angle - 23° to 45°</t>
  </si>
  <si>
    <t>A00213</t>
  </si>
  <si>
    <t>Bends (R = 3D) 4" NB, 6.4mm W.T.  MSS SP-75 Gr. WPHY-42 Angle - 22.5° or lower</t>
  </si>
  <si>
    <t>Bends (R = 3D) 8" NB, 7.1 mm W.T. MSS SP-75 Gr. WPHY-60 Angle - 46° to 90°</t>
  </si>
  <si>
    <t>Bends (R = 3D) 8" NB, 7.1 mm W.T. MSS SP-75 Gr. WPHY-60 Angle - 23° to 45°</t>
  </si>
  <si>
    <t>Bends (R = 3D) 8" NB, 7.1 mm W.T. MSS SP-75 Gr. WPHY-60 Angle - 22.5° or lower</t>
  </si>
  <si>
    <t>Bends (R = 3D) 12" NB, 7.9/9.5 mm W.T. MSS SP-75 Gr. WPHY-60 Angle - 46° to 90°</t>
  </si>
  <si>
    <t>Bends (R = 3D) 12" NB, 7.9/9.5mm W.T. MSS SP-75 Gr. WPHY-60 Angle - 23° to 45°</t>
  </si>
  <si>
    <t>Bends (R = 3D) 12" NB, 7.9/9.5mm W.T. MSS SP-75 Gr. WPHY-60 Angle - 22.5° or lower</t>
  </si>
  <si>
    <t>Bends (R = 6D) 4" NB, 6.4mm W.T.  MSS SP-75 Gr. WPHY-42 Angle - 46° to 90°</t>
  </si>
  <si>
    <t>Bends (R = 6D) 4" NB, 6.4mm W.T. MSS SP-75 Gr. WPHY-42 Angle - 23° to 45°</t>
  </si>
  <si>
    <t>Bends (R = 6D) 4" NB, 6.4mm W.T.  MSS SP-75 Gr. WPHY-42 Angle - 22.5° or lower</t>
  </si>
  <si>
    <t>Bends (R = 6D) 8" NB, 7.1 mm W.T. MSS SP-75 Gr. WPHY-60 Angle - 46° to 90°</t>
  </si>
  <si>
    <t>Bends (R = 6D) 8" NB, 7.1 mm W.T. MSS SP-75 Gr. WPHY-60 Angle - 23° to 45°</t>
  </si>
  <si>
    <t>Bends (R = 6D) 8" NB, 7.1 mm W.T. MSS SP-75 Gr. WPHY-60 Angle - 22.5° or lower</t>
  </si>
  <si>
    <t>Bends (R = 6D) 12" NB, 7.9 \9.5mm W.T. MSS SP-75 Gr. WPHY-60 Angle - 46° to 90°</t>
  </si>
  <si>
    <t>Bends (R = 6D) 12" NB, 7.9\9.5mm W.T. MSS SP-75 Gr. WPHY-60 Angle - 23° to 45°</t>
  </si>
  <si>
    <t>Bends (R = 6D) 12" NB, 7.9\9.5 mm W.T. MSS SP-75 Gr. WPHY-60 Angle - 22.5° or lower</t>
  </si>
  <si>
    <t>A00300</t>
  </si>
  <si>
    <t>INSTALLATION OF CARRIER PIPE CROSSINGS BY HDD METHOD AT CROSSING WITHOUT CASING PIPE in all types of soils, soft rock/murram except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</si>
  <si>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all types of soils, soft rock/ murram except hard rock</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</si>
  <si>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</si>
  <si>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r>
      <t xml:space="preserve">Drilling to required depth including maintenance of drill hole in all types of strata </t>
    </r>
    <r>
      <rPr>
        <b/>
        <sz val="9.5"/>
        <rFont val="Arial"/>
        <family val="2"/>
      </rPr>
      <t>(in all types of soils, soft rock/ murram except hard rock,)</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</si>
  <si>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</si>
  <si>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t>A00310</t>
  </si>
  <si>
    <t>Installation of 4" NB 3LPE Coated Carbon Steel Pipeline by HDD</t>
  </si>
  <si>
    <t>Installation of 8" NB 3LPE Coated Carbon Steel Pipeline by HDD</t>
  </si>
  <si>
    <t>A00350</t>
  </si>
  <si>
    <t>Installation of 12" NB 3LPE Coated Carbon Steel Pipeline by HDD</t>
  </si>
  <si>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</si>
  <si>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INSTALLATION OF CARRIER PIPE CROSSINGS BY HDD METHOD AT CROSSING WITHOUT CASING PIPE IN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</si>
  <si>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Hard rock area </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(refer SCC clause 2.2.4 also),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</si>
  <si>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t>
    </r>
    <r>
      <rPr>
        <b/>
        <sz val="9.5"/>
        <rFont val="Arial"/>
        <family val="2"/>
      </rPr>
      <t>in Hard rock area</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</si>
  <si>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</si>
  <si>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A00400</t>
  </si>
  <si>
    <t>CROSSING (CASED / UNCASED) EXCEPT HARD ROCK</t>
  </si>
  <si>
    <r>
      <t xml:space="preserve">“Installation of casing pipe by Jacking / Boring for road, rail, nalah, drain, etc. crossings wherever required , </t>
    </r>
    <r>
      <rPr>
        <b/>
        <sz val="9.5"/>
        <rFont val="Arial"/>
        <family val="2"/>
      </rPr>
      <t>in all types of soils, soft rock/ murram except hard rock</t>
    </r>
    <r>
      <rPr>
        <i/>
        <sz val="9.5"/>
        <rFont val="Arial"/>
        <family val="2"/>
      </rPr>
      <t xml:space="preserve"> </t>
    </r>
    <r>
      <rPr>
        <sz val="9.5"/>
        <rFont val="Arial"/>
        <family val="2"/>
      </rPr>
      <t xml:space="preserve">including all associated works including supply of all other contractor supplied materials viz. casing insulators and casing end seals as per enclosed drawing, materials for casing vents, drain, etc. including supply of all other material </t>
    </r>
    <r>
      <rPr>
        <b/>
        <sz val="9.5"/>
        <rFont val="Arial"/>
        <family val="2"/>
      </rPr>
      <t>(including Supply of CS CONDUIT of size 150mm NB, 6.4mm thick. as per API - 5L Gr. B or equivalent,</t>
    </r>
    <r>
      <rPr>
        <sz val="9.5"/>
        <rFont val="Arial"/>
        <family val="2"/>
      </rPr>
      <t xml:space="preserve"> equipment, consumables, manpower, welding including visual inspection of all weld joints, installation of casing insulators end seals, vent and drain-off pipes, ,</t>
    </r>
    <r>
      <rPr>
        <b/>
        <sz val="9.5"/>
        <rFont val="Arial"/>
        <family val="2"/>
      </rPr>
      <t xml:space="preserve"> strapping of HDPE conduit  or  CS conduit subducted with HDPE conduit </t>
    </r>
    <r>
      <rPr>
        <sz val="9.5"/>
        <rFont val="Arial"/>
        <family val="2"/>
      </rPr>
      <t>as the case may be with main pipeline for laying / blowing of OFC cable, backfilling and restoration as original of the facility crossed and performing all works as per drawings, specifications and instructions of EIC and provisions of Contract Document.” Drawing preparation and obtaining the approval on the same  is included in the scope of Contractor)</t>
    </r>
  </si>
  <si>
    <t xml:space="preserve">Preparation of required length of carrier pipeline welded string including all other works as mentioned in Item No. A00100 above and specification / drawings. Insertion of carrier pipeline welded string including all other works as mentioned in Item No. A00100 above and as per specification / drawings. Insertion of carrier pipe in casing pipe after aboveground pretesting at specified test pressure and installation of casing insulators as per specification / drawings. Installation of vent and drain assembly, fixing of end seals, backfilling and restoration as original of the facilities crossed and performing all other works including pigging, cleaning, final hydrotesting, etc. alongwith mainline works (as mentioned in Item No. A00100 above) and as per specification, approved procedure, drawing, etc. and instructions of EIC and provision of contract document, getting NOC from all concerned authority of the facilities crossed. </t>
  </si>
  <si>
    <t>By Jacking / Boring Method with 8" Steel casing pipe along with 4" carrier pipe.</t>
  </si>
  <si>
    <t>By Jacking / Boring Method with 14" Steel casing pipe along with 8" carrier pipe.</t>
  </si>
  <si>
    <t>By Jacking / Boring Method with 18" Steel casing pipe along with 12" carrier pipe.</t>
  </si>
  <si>
    <r>
      <rPr>
        <b/>
        <sz val="9.5"/>
        <rFont val="Arial"/>
        <family val="2"/>
      </rPr>
      <t xml:space="preserve">Note: (1) </t>
    </r>
    <r>
      <rPr>
        <sz val="9.5"/>
        <rFont val="Arial"/>
        <family val="2"/>
      </rPr>
      <t xml:space="preserve">The length mentioned in SOR is indicative for all the crossing to be done by Jacking / Boring numbers &amp; locations shall be decided by GAIL / Consultant prior to start of job depending upon site-condition;
</t>
    </r>
    <r>
      <rPr>
        <b/>
        <sz val="9.5"/>
        <rFont val="Arial"/>
        <family val="2"/>
      </rPr>
      <t>(2)</t>
    </r>
    <r>
      <rPr>
        <sz val="9.5"/>
        <rFont val="Arial"/>
        <family val="2"/>
      </rPr>
      <t xml:space="preserve"> Width of the above crossing mentioned is tentative. Actual length &amp; cover from top of casing pipe string may vary depending upon site-conditions, crossing methods, approved drawings, etc. and / or decided by concerned Authority / EIC; 
 </t>
    </r>
    <r>
      <rPr>
        <b/>
        <sz val="9.5"/>
        <rFont val="Arial"/>
        <family val="2"/>
      </rPr>
      <t>(3)</t>
    </r>
    <r>
      <rPr>
        <sz val="9.5"/>
        <rFont val="Arial"/>
        <family val="2"/>
      </rPr>
      <t xml:space="preserve"> Payment for the length of final tied-in carrier pipeline string with mainline laid by Jacking / Boring method  are inclusive in this above item rate. No any separate payment shall be made under other clauses mentioned elsewhere.</t>
    </r>
  </si>
  <si>
    <t>A00450</t>
  </si>
  <si>
    <t>CROSSING (CASED / UNCASED) HARD ROCK</t>
  </si>
  <si>
    <r>
      <t xml:space="preserve">“Installation of casing pipe by Jacking / Boring  for road, rail, nalah, drain, etc. crossings wherever required , </t>
    </r>
    <r>
      <rPr>
        <b/>
        <sz val="9.5"/>
        <rFont val="Arial"/>
        <family val="2"/>
      </rPr>
      <t>in hard rock</t>
    </r>
    <r>
      <rPr>
        <i/>
        <sz val="9.5"/>
        <rFont val="Arial"/>
        <family val="2"/>
      </rPr>
      <t xml:space="preserve"> </t>
    </r>
    <r>
      <rPr>
        <sz val="9.5"/>
        <rFont val="Arial"/>
        <family val="2"/>
      </rPr>
      <t xml:space="preserve">including all associated works including supply of all other contractor supplied materials viz. casing insulators and casing end seals as per enclosed drawing, materials for casing vents, drain, etc. including supply of all other material </t>
    </r>
    <r>
      <rPr>
        <b/>
        <sz val="9.5"/>
        <rFont val="Arial"/>
        <family val="2"/>
      </rPr>
      <t>(including Supply of CS CONDUIT of size 150mm NB, 6.4mm thick. as per API - 5L Gr. B or equivalent, refer SCC clause 2.2.4 also )</t>
    </r>
    <r>
      <rPr>
        <sz val="9.5"/>
        <rFont val="Arial"/>
        <family val="2"/>
      </rPr>
      <t xml:space="preserve"> , equipment, consumables, manpower, welding including visual inspection of all weld joints, installation of casing insulators end seals, vent and drain-off pipes, ,</t>
    </r>
    <r>
      <rPr>
        <b/>
        <sz val="9.5"/>
        <rFont val="Arial"/>
        <family val="2"/>
      </rPr>
      <t xml:space="preserve"> strapping of HDPE conduit  or  CS conduit subducted with HDPE conduit </t>
    </r>
    <r>
      <rPr>
        <sz val="9.5"/>
        <rFont val="Arial"/>
        <family val="2"/>
      </rPr>
      <t>as the case may be with main pipeline for laying / blowing of OFC cable, backfilling and restoration as original of the facility crossed and performing all works as per drawings, specifications and instructions of EIC and provisions of Contract Document.” Drawing preparation and obtaining the approval is included in the scope of Contractor.</t>
    </r>
  </si>
  <si>
    <r>
      <rPr>
        <b/>
        <sz val="9.5"/>
        <rFont val="Arial"/>
        <family val="2"/>
      </rPr>
      <t xml:space="preserve">Note: (1) </t>
    </r>
    <r>
      <rPr>
        <sz val="9.5"/>
        <rFont val="Arial"/>
        <family val="2"/>
      </rPr>
      <t xml:space="preserve">The length mentioned in SOR is indicative for all the crossing to be done by Jacking / Boring numbers &amp; locations shall be decided by GAIL / Consultant prior to start of job depending upon site-condition; 
</t>
    </r>
    <r>
      <rPr>
        <b/>
        <sz val="9.5"/>
        <rFont val="Arial"/>
        <family val="2"/>
      </rPr>
      <t>(2)</t>
    </r>
    <r>
      <rPr>
        <sz val="9.5"/>
        <rFont val="Arial"/>
        <family val="2"/>
      </rPr>
      <t xml:space="preserve"> Width of the above crossing mentioned is tentative. Actual length &amp; cover from top of casing pipe string may vary depending upon site-conditions, crossing methods, approved drawings, etc. and / or decided by concerned Authority / EIC; 
</t>
    </r>
    <r>
      <rPr>
        <b/>
        <sz val="9.5"/>
        <rFont val="Arial"/>
        <family val="2"/>
      </rPr>
      <t>(3)</t>
    </r>
    <r>
      <rPr>
        <sz val="9.5"/>
        <rFont val="Arial"/>
        <family val="2"/>
      </rPr>
      <t xml:space="preserve">  Payment for the length of final tied-in carrier pipeline string with mainline laid by Jacking / Boring method  are inclusive in this above item rate. No any separate payment shall be made under other clauses mentioned elsewhere.</t>
    </r>
  </si>
  <si>
    <t>A00500</t>
  </si>
  <si>
    <t>Supply of steel casing pipe</t>
  </si>
  <si>
    <t>8" NB 6.4 mm W.T. API 5L Gr.B / IS 3589 / Equivalent</t>
  </si>
  <si>
    <t>14" NB 6.4 mm W.T. API 5L Gr.B / IS 3589 / Equivalent</t>
  </si>
  <si>
    <t>18" NB 6.4 mm W.T. API 5L Gr.B / IS 3589 / Equivalent</t>
  </si>
  <si>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</si>
  <si>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</si>
  <si>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</si>
  <si>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</si>
  <si>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Right-of-way Boundary Markers</t>
  </si>
  <si>
    <t>Kilometer Posts</t>
  </si>
  <si>
    <t>Direction Markers</t>
  </si>
  <si>
    <t>Pipeline laying liaisoning with statutory authorities / Permission Issuing Authorities</t>
  </si>
  <si>
    <t>TOTAL: SECTION-A [MAINLINE WORKS]</t>
  </si>
  <si>
    <t>Sl.</t>
  </si>
  <si>
    <t>Section</t>
  </si>
  <si>
    <t>Description of work</t>
  </si>
  <si>
    <t>In Figures</t>
  </si>
  <si>
    <t>In Words</t>
  </si>
  <si>
    <t>A</t>
  </si>
  <si>
    <t>B</t>
  </si>
  <si>
    <t>Mechanical Piping &amp; Terminal Works</t>
  </si>
  <si>
    <t>C</t>
  </si>
  <si>
    <t>Civil &amp; Structural Works</t>
  </si>
  <si>
    <t>D</t>
  </si>
  <si>
    <t>E</t>
  </si>
  <si>
    <t>Electrical Works</t>
  </si>
  <si>
    <t>F</t>
  </si>
  <si>
    <t>Instrumentation Works</t>
  </si>
  <si>
    <t>G</t>
  </si>
  <si>
    <t>SCHEDULE OF RATES (SOR): SECTION-B [MECHANICAL (PIPING &amp; TERMINAL WORKS)]</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</si>
  <si>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</si>
  <si>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</si>
  <si>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</si>
  <si>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</si>
  <si>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</si>
  <si>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</si>
  <si>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</si>
  <si>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</si>
  <si>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</si>
  <si>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</si>
  <si>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</si>
  <si>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</si>
  <si>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</si>
  <si>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</si>
  <si>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</si>
  <si>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</si>
  <si>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</si>
  <si>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</si>
  <si>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B001020</t>
  </si>
  <si>
    <t>12" NB Piping different grades &amp; thickness</t>
  </si>
  <si>
    <t>B001030</t>
  </si>
  <si>
    <t>B001050</t>
  </si>
  <si>
    <t>4" NB Piping different grades &amp; thickness</t>
  </si>
  <si>
    <t>B001060</t>
  </si>
  <si>
    <t>2" NB Piping different grades &amp; thickness</t>
  </si>
  <si>
    <t>B001070</t>
  </si>
  <si>
    <t>1½" NB Piping different grades &amp; thickness</t>
  </si>
  <si>
    <t>B001080</t>
  </si>
  <si>
    <t>1" NB Piping different grades &amp; thickness</t>
  </si>
  <si>
    <t>B001090</t>
  </si>
  <si>
    <t xml:space="preserve">¾" NB Piping different grades &amp; thickness </t>
  </si>
  <si>
    <t>Note: For Hook-up works at tap-off point, Despatch &amp; Receiving Terminal  including making provision for hooking up and carrying out shutdown activities at  terminals if necessary shall be paid as per SOR number B007010</t>
  </si>
  <si>
    <t>B001100</t>
  </si>
  <si>
    <t>INSTALLATION OF VALVES</t>
  </si>
  <si>
    <t>INSTALLATION OF ABOVE GROUND FLANGED VALVES (BALL / PLUG / CHECK / GATE / GLOBE) AS PER DETAILS GIVEN BELOW:</t>
  </si>
  <si>
    <t>B001110</t>
  </si>
  <si>
    <t>Size - 8.0 Inch, Rating - 150#/300#/600#</t>
  </si>
  <si>
    <t>B001120</t>
  </si>
  <si>
    <t>Size - 4.0 Inch, Rating -  150#/300#/600#</t>
  </si>
  <si>
    <t>B001130</t>
  </si>
  <si>
    <t>Size - 2.0 Inch, Rating - 150#/300#/600#</t>
  </si>
  <si>
    <t>B001140</t>
  </si>
  <si>
    <t>Size - 1.1/2  Inch, Rating - 800#</t>
  </si>
  <si>
    <t>B001150</t>
  </si>
  <si>
    <t>Size - 1.0 Inch, Rating -  800#</t>
  </si>
  <si>
    <t>B001160</t>
  </si>
  <si>
    <t>Size - 3/4 Inch, Rating - 800#</t>
  </si>
  <si>
    <t>B001200</t>
  </si>
  <si>
    <t>INSTALLATION OF ABOVE GROUND BUTT WELDED/SOCKET WELDED VALVES (BALL / PLUG / CHECK / GATE / GLOBE) AS PER DETAILS GIVEN BELOW:</t>
  </si>
  <si>
    <t>B001220</t>
  </si>
  <si>
    <t>Size - 12.0 Inch, Rating - 150#/300#/600#</t>
  </si>
  <si>
    <t>B001230</t>
  </si>
  <si>
    <t>B001240</t>
  </si>
  <si>
    <t>Size - 4.0 Inch, Rating - 150#/300#/600#</t>
  </si>
  <si>
    <t>B001250</t>
  </si>
  <si>
    <t>Size - 2.0 Inch, Rating -150#/300#/600#</t>
  </si>
  <si>
    <t>B001260</t>
  </si>
  <si>
    <t>B001270</t>
  </si>
  <si>
    <t>Size - 1.0 Inch, Rating - 800#</t>
  </si>
  <si>
    <t>B001300</t>
  </si>
  <si>
    <t>INSTALLATION OF  ABOVE  GROUND  GAS ACTUATED VALVES  AS PER DETAILS GIVEN BELOW</t>
  </si>
  <si>
    <t>B001310</t>
  </si>
  <si>
    <t xml:space="preserve">Size - 4 Inch, </t>
  </si>
  <si>
    <t>B001320</t>
  </si>
  <si>
    <t xml:space="preserve">Size - 8 Inch, </t>
  </si>
  <si>
    <t>B001330</t>
  </si>
  <si>
    <t xml:space="preserve">Size - 12 Inch, </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</si>
  <si>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</si>
  <si>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</si>
  <si>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</si>
  <si>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</si>
  <si>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</si>
  <si>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</si>
  <si>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 xml:space="preserve">CS Pipes 12" NB , 150/300#, A 106 Gr.B. (Charpy) Thk  STD /API 5L X-60 Charpy, thk 7.1 mm, Seamless, BE </t>
  </si>
  <si>
    <t xml:space="preserve">CS Pipes 12" NB , 600# ,  Thk 8.7 mm , API 5L X-60 Charpy, Seamless, BE </t>
  </si>
  <si>
    <t xml:space="preserve">CS Pipes 8" NB , 150/300# , A 106 Gr.B. Sch STD Charpy  /API 5L X-60,  Thk    6.4 mm Charpy Seamless, BE </t>
  </si>
  <si>
    <t xml:space="preserve">CS Pipes 8" NB ,  600# ,  Thk 7.1 mm , API 5L X-60, Charpy Seamless, BE </t>
  </si>
  <si>
    <t xml:space="preserve">CS Pipes 4" NB,  150/300# , Thk  Sch STD /6.4 mm  ,  A 106 Gr.B, Charpy, Seamless, BE  </t>
  </si>
  <si>
    <t xml:space="preserve">CS Pipes 4" NB,  600# , Thk 7.1 mm ,  A 106 Gr.B, Charpy, Seamless, BE  </t>
  </si>
  <si>
    <t xml:space="preserve">CS Pipes 2" NB Sch XS API 5L, Gr.B, Seamless, BE / A 106 Gr.B. </t>
  </si>
  <si>
    <t xml:space="preserve">CS Pipes 1  1/ 2" NB Sch XS   Seamless, BE / A 106 Gr.B. </t>
  </si>
  <si>
    <t xml:space="preserve">CS Pipes 1 " NB Sch 160,  A 106 Gr.B. </t>
  </si>
  <si>
    <t xml:space="preserve">CS Pipes 3/4 " NB Sch 160 , A 106 Gr.B. </t>
  </si>
  <si>
    <t>B02200</t>
  </si>
  <si>
    <t xml:space="preserve">VALVES </t>
  </si>
  <si>
    <t>B02300</t>
  </si>
  <si>
    <t>Supply of Socket Welded (SW) Ends Ball Valves as per  PMS and Data Sheet</t>
  </si>
  <si>
    <t>B002310</t>
  </si>
  <si>
    <t>B002320</t>
  </si>
  <si>
    <t>B002330</t>
  </si>
  <si>
    <t>B02400</t>
  </si>
  <si>
    <t>Supply of Globe Valves as per PMS and Data Sheet</t>
  </si>
  <si>
    <t>B002410</t>
  </si>
  <si>
    <t>B002420</t>
  </si>
  <si>
    <t>B002430</t>
  </si>
  <si>
    <t>B02500</t>
  </si>
  <si>
    <t>Supply of Plug Valves as per PMS and Data Sheet</t>
  </si>
  <si>
    <t>B002510</t>
  </si>
  <si>
    <t>B002520</t>
  </si>
  <si>
    <t>B002530</t>
  </si>
  <si>
    <t>B02600</t>
  </si>
  <si>
    <t>FLANGES</t>
  </si>
  <si>
    <t>B02700</t>
  </si>
  <si>
    <t>Supply of SW Raised Face (SWRF) Flanges as per details below:</t>
  </si>
  <si>
    <t>B002710</t>
  </si>
  <si>
    <t>B002720</t>
  </si>
  <si>
    <t>B02800</t>
  </si>
  <si>
    <t>Supply of Raised Face Blind Flanges (BLRF) as per details given below:</t>
  </si>
  <si>
    <t>B002810</t>
  </si>
  <si>
    <t>B002820</t>
  </si>
  <si>
    <t>B02900</t>
  </si>
  <si>
    <t>FITTINGS</t>
  </si>
  <si>
    <t>B03000</t>
  </si>
  <si>
    <r>
      <t>Supply of R=1.5D 90</t>
    </r>
    <r>
      <rPr>
        <b/>
        <vertAlign val="superscript"/>
        <sz val="10"/>
        <rFont val="Arial"/>
        <family val="2"/>
      </rPr>
      <t>o</t>
    </r>
    <r>
      <rPr>
        <b/>
        <sz val="10"/>
        <rFont val="Arial"/>
        <family val="2"/>
      </rPr>
      <t xml:space="preserve"> BW Elbow as per details given below:</t>
    </r>
  </si>
  <si>
    <t>Size - 1 1/2 Inch, Thk/Sch - XS, Material - ASTM A 105, Dimn. Std. - ASME B 1611</t>
  </si>
  <si>
    <t>B003020</t>
  </si>
  <si>
    <t>Size - 1.0 Inch, Thk/Sch - XS, Material - ASTM A 105, Dimn. Std. - ASME B 1611</t>
  </si>
  <si>
    <t>B003030</t>
  </si>
  <si>
    <t>Size - 3/4 Inch, Thk/Sch - 160, Material - ASTM A 105, Dimn. Std. - ASME B 16.11</t>
  </si>
  <si>
    <t>B03100</t>
  </si>
  <si>
    <t>Supply of BW Equal Tee as per details given below:</t>
  </si>
  <si>
    <t>B003110</t>
  </si>
  <si>
    <t>Size - 1 1/2 Inch, Thk/Sch - XS, Material - ASTM A 105, Dimn. Std. - ASME B 16.9</t>
  </si>
  <si>
    <t>B003120</t>
  </si>
  <si>
    <t>Size - 1 Inch, Thk/Sch - XS, Material - ASTM A 105, Dimn. Std. - ASME B 16.9</t>
  </si>
  <si>
    <t>B003130</t>
  </si>
  <si>
    <t>Size - 3/4 Inch, Thk/Sch - 160, Material - ASTM A 105, Dimn. Std. - ASME B 16.9</t>
  </si>
  <si>
    <t>B03200</t>
  </si>
  <si>
    <t>Supply of BW Un-equal Tee as per details given below:</t>
  </si>
  <si>
    <t>B003210</t>
  </si>
  <si>
    <t>Size - 2.0 Inch x 1.0 Inch, Thk/Sch - XS, Material - ASTM A 105 (CHARPY), Dimn. Std. - ASME B 16.9</t>
  </si>
  <si>
    <t>B003220</t>
  </si>
  <si>
    <t>Size - 2.0 Inch x 3/4 Inch, Thk/Sch - XS x 160, Material - A105  (CHARPY), Dimn. Std. - ASME B 16.9</t>
  </si>
  <si>
    <t>B03300</t>
  </si>
  <si>
    <t>Supply of Sockolet conforming to MSS-SP-97, Material - ASTM A105 and as per details given below:</t>
  </si>
  <si>
    <t>B003320</t>
  </si>
  <si>
    <t>12" x 1 1/2", 3000#</t>
  </si>
  <si>
    <t>B003330</t>
  </si>
  <si>
    <t>12" x 1", 3000#</t>
  </si>
  <si>
    <t>B003340</t>
  </si>
  <si>
    <t>12" x 3/4", 6000#</t>
  </si>
  <si>
    <t>B003350</t>
  </si>
  <si>
    <t>8" x 1 1/2", 3000#</t>
  </si>
  <si>
    <t>B003360</t>
  </si>
  <si>
    <t>8" x 1", 3000#</t>
  </si>
  <si>
    <t>B003370</t>
  </si>
  <si>
    <t>8" x 3/4", 6000#</t>
  </si>
  <si>
    <t>B003380</t>
  </si>
  <si>
    <t>4" x 1 1/2", 3000#</t>
  </si>
  <si>
    <t>B003390</t>
  </si>
  <si>
    <t>4" x 1", 3000#</t>
  </si>
  <si>
    <t>B003391</t>
  </si>
  <si>
    <t>4" x 3/4", 6000#</t>
  </si>
  <si>
    <t>B03400</t>
  </si>
  <si>
    <t>Supply of Weldolet conforming to MSS-SP-97, Material - ASTM A105 (CHARPY) and as per details given below:</t>
  </si>
  <si>
    <t>B003410</t>
  </si>
  <si>
    <t>12" x 2", Thk/Sch - XS</t>
  </si>
  <si>
    <t>B003420</t>
  </si>
  <si>
    <t>8" x 2", Thk/Sch - XS</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</si>
  <si>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</si>
  <si>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</si>
  <si>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</si>
  <si>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</si>
  <si>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</si>
  <si>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</si>
  <si>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</si>
  <si>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</si>
  <si>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B004040</t>
  </si>
  <si>
    <t>Radiography 12"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</si>
  <si>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</si>
  <si>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</si>
  <si>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</si>
  <si>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</si>
  <si>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</si>
  <si>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</si>
  <si>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</si>
  <si>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</si>
  <si>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</si>
  <si>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</si>
  <si>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</si>
  <si>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</si>
  <si>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</si>
  <si>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except Radiography.</t>
  </si>
  <si>
    <t>Testing/ drying/cleaning/Golden Tie -In with existing  Pipeline</t>
  </si>
  <si>
    <t>B007010</t>
  </si>
  <si>
    <t>Piping different grades &amp; thickness</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</si>
  <si>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</si>
  <si>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</si>
  <si>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</si>
  <si>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</si>
  <si>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</si>
  <si>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 xml:space="preserve">Installation of  above ground Flanged/ Welded Scraper Traps  up to mechancial completion in all respectinclusive of painting suitable for Normal Corrosive Environment </t>
  </si>
  <si>
    <t>No</t>
  </si>
  <si>
    <t>Installation of  above ground Filtering/ Metering/ Pressure Reducing Skid   up to mechanical completion in all respect inclusive of painting suitable for Normal Corrosive Environment at various loactions.</t>
  </si>
  <si>
    <t>B009000</t>
  </si>
  <si>
    <t>PIPE SUPPORTS</t>
  </si>
  <si>
    <t>Supply, fabrication and erection of pipe/ equipment supports (for all sizes/ thickness) including shoes, pipes, cross-ivers, platforms, ladders, railings etc. as required, cradles, turn buckles, T-posts for all types of guides, anchors, special supports for cold/hot insulated pipes etc. if applicable, all necessary equipment, consumables, labour etc. for completing all works including supply of bolts, nuts, washers, U-clamps, wooden blocks etc. as required for supporting, supply and application of paints and primers suitable for normal corrosive painting environment as defined in contract document and as per standard specification for painting specification, Drawings, Specification, Standards, other provisions of Contract    and     instruction    of     Engineer-in-Charge.</t>
  </si>
  <si>
    <t>B009010</t>
  </si>
  <si>
    <t>CS Structural Steel</t>
  </si>
  <si>
    <t>ton</t>
  </si>
  <si>
    <t>B0010000</t>
  </si>
  <si>
    <t>NITROGEN SUPPLY</t>
  </si>
  <si>
    <t>B0010010</t>
  </si>
  <si>
    <t>m3</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</si>
  <si>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a
</t>
    </r>
    <r>
      <rPr>
        <b/>
        <sz val="10"/>
        <rFont val="Arial"/>
        <family val="2"/>
      </rPr>
      <t xml:space="preserve">(2) </t>
    </r>
    <r>
      <rPr>
        <sz val="10"/>
        <rFont val="Arial"/>
        <family val="2"/>
      </rPr>
      <t xml:space="preserve">Quantities given against individual item may be utilised / used for other consumers in same area. </t>
    </r>
  </si>
  <si>
    <t>TOTAL: SECTION-B [MECHANICAL (PIPING &amp; TERMINAL WORKS)]</t>
  </si>
  <si>
    <t>Telecom Works</t>
  </si>
  <si>
    <t>Mainline Works</t>
  </si>
  <si>
    <t>Cathodic Protection System Works</t>
  </si>
  <si>
    <t>GPRS (Ground Penetration Raddar Survey) in all depth</t>
  </si>
  <si>
    <r>
      <t>M</t>
    </r>
    <r>
      <rPr>
        <vertAlign val="superscript"/>
        <sz val="10"/>
        <rFont val="Tahoma"/>
        <family val="2"/>
      </rPr>
      <t>2</t>
    </r>
  </si>
  <si>
    <t>INSTALLATION OF CARRIER PIPE CROSSINGS BY MOILING METHOD AT CROSSING WITHOUT CASING PIPE</t>
  </si>
  <si>
    <r>
      <t>“Complete work of installation of carrier pipe at crossings (between the limits as defined in approved drawings) by moiling method  for roads, nallahs, drains and Factory Gates etc., wherever required,</t>
    </r>
    <r>
      <rPr>
        <b/>
        <sz val="9.5"/>
        <rFont val="Tahoma"/>
        <family val="2"/>
      </rPr>
      <t xml:space="preserve"> in all types of soils, soft rock/ murram. This includes</t>
    </r>
    <r>
      <rPr>
        <sz val="9.5"/>
        <rFont val="Tahoma"/>
        <family val="2"/>
      </rPr>
      <t xml:space="preserve"> "receiving and taking over" Owner-supplied 3-layer PE coated line pipes from Owner's designated place of issue / dump-site(s) and transportation to Contractor's stock-yard / workshop / work-site including all handling loading, unloading, aligning, etc. supply of all Contractor-supplied materials,</t>
    </r>
    <r>
      <rPr>
        <b/>
        <sz val="9.5"/>
        <rFont val="Tahoma"/>
        <family val="2"/>
      </rPr>
      <t xml:space="preserve">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duct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</si>
  <si>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t>
    </r>
    <r>
      <rPr>
        <sz val="9.5"/>
        <rFont val="Tahoma"/>
        <family val="2"/>
      </rPr>
      <t>, all depth to accommodate the pipeline at all conditions encountered during crossing and providing minimum cover specified in code / specification or as decided by concerned authority, whichever is more.</t>
    </r>
  </si>
  <si>
    <t>Laying of 4" NB Carrier pipe without casing by Moiling method</t>
  </si>
  <si>
    <t>Laying of 8" NB Carrier pipe without casing by Moiling method</t>
  </si>
  <si>
    <t>Laying of 12" NB Carrier pipe without casing by Moiling method</t>
  </si>
  <si>
    <r>
      <rPr>
        <b/>
        <sz val="9.5"/>
        <rFont val="Tahoma"/>
        <family val="2"/>
      </rPr>
      <t>Note:</t>
    </r>
    <r>
      <rPr>
        <sz val="9.5"/>
        <rFont val="Tahoma"/>
        <family val="2"/>
      </rPr>
      <t xml:space="preserve"> 
i)The length mentioned in SOR is indicative for all the crossing to be done by Moiling &amp; locations shall be decided by GAIL / Consultant prior to start of job depending upon site-condition.
ii</t>
    </r>
    <r>
      <rPr>
        <b/>
        <sz val="9.5"/>
        <rFont val="Tahoma"/>
        <family val="2"/>
      </rPr>
      <t xml:space="preserve">) </t>
    </r>
    <r>
      <rPr>
        <sz val="9.5"/>
        <rFont val="Tahoma"/>
        <family val="2"/>
      </rPr>
      <t>Payment for the length of final tied in carrier pipeline string with mainline laid by Moiling are inclusive in this above item rate. No any separate payment shall be made under other clauses mentioned elsewhere.</t>
    </r>
  </si>
  <si>
    <r>
      <rPr>
        <b/>
        <sz val="9.5"/>
        <rFont val="Arial"/>
        <family val="2"/>
      </rPr>
      <t>Note: (1)</t>
    </r>
    <r>
      <rPr>
        <sz val="9.5"/>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Arial"/>
        <family val="2"/>
      </rPr>
      <t>(2)</t>
    </r>
    <r>
      <rPr>
        <sz val="9.5"/>
        <rFont val="Arial"/>
        <family val="2"/>
      </rPr>
      <t xml:space="preserve"> In each area, quantities given against individual item may be utilised / used for other consumers in same area.</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</si>
  <si>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</si>
  <si>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</si>
  <si>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</si>
  <si>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</si>
  <si>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</si>
  <si>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r>
      <t xml:space="preserve">Liaisoning with statutory Authority /Permission issuing Authorities for obtaining routine work permit for execution of work and NOC from various Statutory Authority having jurisdiction before/during execution of work and for complying  with all stipulations/ conditions and recommendation of the said Authority.
Required Permission shall be arranged/obtained by the Owner.
</t>
    </r>
    <r>
      <rPr>
        <i/>
        <sz val="9.5"/>
        <rFont val="Arial"/>
        <family val="2"/>
      </rPr>
      <t>(Note :- Payment shall be based on the actual length of pipeline laid).</t>
    </r>
  </si>
  <si>
    <t>SUPPLY &amp; INSTALLATION OF QOEC</t>
  </si>
  <si>
    <t>B003500</t>
  </si>
  <si>
    <t>B003510</t>
  </si>
  <si>
    <t>B003520</t>
  </si>
  <si>
    <t>B003530</t>
  </si>
  <si>
    <t>Supply and Installation of QOEC for ventline including all necessary piping fabrication works, including providing all necessary equipments, labour, materials, consumables and inputs other than Owner supplied materials and per forming all works as per drawings, data sheet, specifications enclosed with the Contract and directions of Engineer-in- Charge.</t>
  </si>
  <si>
    <t>B002110</t>
  </si>
  <si>
    <t>B002101</t>
  </si>
  <si>
    <t>B002102</t>
  </si>
  <si>
    <t>B002103</t>
  </si>
  <si>
    <t>B002104</t>
  </si>
  <si>
    <t>B002105</t>
  </si>
  <si>
    <t>B002106</t>
  </si>
  <si>
    <t>B002107</t>
  </si>
  <si>
    <t>B002108</t>
  </si>
  <si>
    <t>B002109</t>
  </si>
  <si>
    <t>Locate Under ground services / utilities within the pipeline route.This shall include identification of under ground utilities by scanning with electromagnetic underground services locator / ground penetrating radar followed by hand excavation to expose the utilities with permission from concerened authorities.
laying agency shall prepare a methodology for Scanning  and identify the probable areas and obtain prior permission from Engineer-in charge / Client before start of work. Such ground area where utilities are identified by scanning, shall be marked with Red paint.
Note:
1.These rates shall be applied only when explicitly permitted by Company.</t>
  </si>
  <si>
    <t>Deployment of Fire Tenders for 12 Hrs</t>
  </si>
  <si>
    <t>Hiring and deploying  of fire tenders  along with  accessories and operating crew. The rates quoted shall be inclusive of all expenses.</t>
  </si>
  <si>
    <t>Deployment Fire Tenders for 24 Hrs</t>
  </si>
  <si>
    <t xml:space="preserve">QOEC 2" - 600 # </t>
  </si>
  <si>
    <t>QOEC 4"- 600 #</t>
  </si>
  <si>
    <t>A00120</t>
  </si>
  <si>
    <t>A00101</t>
  </si>
  <si>
    <t>A00105</t>
  </si>
  <si>
    <t>A00108</t>
  </si>
  <si>
    <t>A00214</t>
  </si>
  <si>
    <t>A00215</t>
  </si>
  <si>
    <t>A00216</t>
  </si>
  <si>
    <t>A00217</t>
  </si>
  <si>
    <t>A00218</t>
  </si>
  <si>
    <t>A00219</t>
  </si>
  <si>
    <t>A00220</t>
  </si>
  <si>
    <t>A00221</t>
  </si>
  <si>
    <t>A00222</t>
  </si>
  <si>
    <t>A00223</t>
  </si>
  <si>
    <t>A00224</t>
  </si>
  <si>
    <t>A00225</t>
  </si>
  <si>
    <t>A00226</t>
  </si>
  <si>
    <t>A00227</t>
  </si>
  <si>
    <t>A00228</t>
  </si>
  <si>
    <t>A00311</t>
  </si>
  <si>
    <t>A00312</t>
  </si>
  <si>
    <t>A00351</t>
  </si>
  <si>
    <t>A00352</t>
  </si>
  <si>
    <t>A00353</t>
  </si>
  <si>
    <t>A00401</t>
  </si>
  <si>
    <t>A00402</t>
  </si>
  <si>
    <t>A00403</t>
  </si>
  <si>
    <t>A00451</t>
  </si>
  <si>
    <t>A00452</t>
  </si>
  <si>
    <t>A00453</t>
  </si>
  <si>
    <t>A00501</t>
  </si>
  <si>
    <t>A00502</t>
  </si>
  <si>
    <t>A00503</t>
  </si>
  <si>
    <t>A00601</t>
  </si>
  <si>
    <t>A00602</t>
  </si>
  <si>
    <t>A00603</t>
  </si>
  <si>
    <t>A00604</t>
  </si>
  <si>
    <t>A00700</t>
  </si>
  <si>
    <t>A00750</t>
  </si>
  <si>
    <t>A00800</t>
  </si>
  <si>
    <t>A00801</t>
  </si>
  <si>
    <t>A00802</t>
  </si>
  <si>
    <t>A00803</t>
  </si>
  <si>
    <t>A00900</t>
  </si>
  <si>
    <t>A00901</t>
  </si>
  <si>
    <t>A00902</t>
  </si>
  <si>
    <t>B001210</t>
  </si>
  <si>
    <t>HANDLING, LIFTING, TRANSPORTATION (INSTALLATION) OF EQUIPMENTS / VESSELS (Within Campus)</t>
  </si>
  <si>
    <t>B0011000</t>
  </si>
  <si>
    <t>INSTALLATION OF EQUIPMENT OTHER THAN ITEM NUMBER  B008000</t>
  </si>
  <si>
    <t>Installtion of  above ground owner supplied   equipment  other than listed in item No B008000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equipments</t>
  </si>
  <si>
    <t xml:space="preserve">ton </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</si>
  <si>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access for construction, procurement and supply of all materials (except Owner-supplied materials),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</si>
  <si>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SCHEDULE OF RATES (SOR): SECTION-F [INSTRUMENTATION WORKS]</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</si>
  <si>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</si>
  <si>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</si>
  <si>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</si>
  <si>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</si>
  <si>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</si>
  <si>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F00120</t>
  </si>
  <si>
    <r>
      <rPr>
        <b/>
        <sz val="10"/>
        <rFont val="Arial"/>
        <family val="2"/>
      </rPr>
      <t>Pressure Transmitter of different Range and rating as per site requirement</t>
    </r>
    <r>
      <rPr>
        <sz val="10"/>
        <rFont val="Arial"/>
        <family val="2"/>
      </rPr>
      <t xml:space="preserve">
Supply, testing, installation, erection and commissioning. Also supply of erection material like SS316 tube, SS fittings, manifold, mounting stand and all other required material. Smart HART, Ex'd', IP-65, 24 VDC 2-wire loop powered.</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</si>
  <si>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</si>
  <si>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</si>
  <si>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F00140</t>
  </si>
  <si>
    <r>
      <rPr>
        <b/>
        <sz val="10"/>
        <rFont val="Arial"/>
        <family val="2"/>
      </rPr>
      <t>Pressure Switch of different range</t>
    </r>
    <r>
      <rPr>
        <sz val="10"/>
        <rFont val="Arial"/>
        <family val="2"/>
      </rPr>
      <t xml:space="preserve">
Supply, testing, installation, erection and commissioning.</t>
    </r>
  </si>
  <si>
    <t>F00150</t>
  </si>
  <si>
    <r>
      <rPr>
        <b/>
        <sz val="10"/>
        <rFont val="Arial"/>
        <family val="2"/>
      </rPr>
      <t>Valve Junction Bob - Gas Over Oil Actauted Valve (GOOV) of different size and rating as per site requirement</t>
    </r>
    <r>
      <rPr>
        <sz val="10"/>
        <rFont val="Arial"/>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</si>
  <si>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</si>
  <si>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</si>
  <si>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</si>
  <si>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</si>
  <si>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F00320</t>
  </si>
  <si>
    <t>Hooter, electronic multi-tone,  IP-65, Ex'd' and epoxy coated aluminium housing material.</t>
  </si>
  <si>
    <t>F00330</t>
  </si>
  <si>
    <t>Beacon, electronic stroboscopic type,  IP-65, Ex'd' and epoxy coated aluminium housing material.</t>
  </si>
  <si>
    <t>F00340</t>
  </si>
  <si>
    <t>Manual Call Point (MCP), electronic, 24 VDC power, IP-65, Ex'd' and GRP/aluminium housing material</t>
  </si>
  <si>
    <t>F00350</t>
  </si>
  <si>
    <t>Control unit</t>
  </si>
  <si>
    <t>F00360</t>
  </si>
  <si>
    <t>Junction box</t>
  </si>
  <si>
    <t>F00370</t>
  </si>
  <si>
    <t>Cables</t>
  </si>
  <si>
    <t>Mtr</t>
  </si>
  <si>
    <t>F00380</t>
  </si>
  <si>
    <t>Other accessories such erection Material, mounting pole etc.</t>
  </si>
  <si>
    <t>LS</t>
  </si>
  <si>
    <t>F00390</t>
  </si>
  <si>
    <t>Gas detection system cabinet</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</si>
  <si>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</si>
  <si>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</si>
  <si>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F00510</t>
  </si>
  <si>
    <t>1P X 1 .5 Sq. mm Over all Screened</t>
  </si>
  <si>
    <t>F00520</t>
  </si>
  <si>
    <t>1Q X 1 .5 Sq. mm Over all Screened</t>
  </si>
  <si>
    <t>F00530</t>
  </si>
  <si>
    <t>12P X 0 .5 Sq. mm Individual Screen &amp; Over all Screened</t>
  </si>
  <si>
    <t>F00540</t>
  </si>
  <si>
    <t>12P X 0 .5 Sq. mm Over all Screened</t>
  </si>
  <si>
    <t>F00550</t>
  </si>
  <si>
    <t>3C X 2 .5 Sq. mm Power cable</t>
  </si>
  <si>
    <t>F00560</t>
  </si>
  <si>
    <t>Serial communication cable, Modbus RS - 485, PVC Sheathed, 4 pair</t>
  </si>
  <si>
    <t>F00570</t>
  </si>
  <si>
    <t>Junction Box</t>
  </si>
  <si>
    <t>F00580</t>
  </si>
  <si>
    <t>Cable Trays (60 mm wide x 30 mm height)</t>
  </si>
  <si>
    <t>F00590</t>
  </si>
  <si>
    <t>Cable Trays (100 mm wide x 30 mm height)</t>
  </si>
  <si>
    <t>F00591</t>
  </si>
  <si>
    <t>Cable Trays (300 mm wide x 30 mm height)</t>
  </si>
  <si>
    <t>F00600</t>
  </si>
  <si>
    <t>F00700</t>
  </si>
  <si>
    <r>
      <rPr>
        <b/>
        <sz val="10"/>
        <rFont val="Arial"/>
        <family val="2"/>
      </rPr>
      <t xml:space="preserve">PRS skid Testing &amp; Commissioning (For instrumentation part )
</t>
    </r>
    <r>
      <rPr>
        <sz val="10"/>
        <rFont val="Arial"/>
        <family val="2"/>
      </rPr>
      <t>Testing &amp; Commissioning of  JBs, cabling, glanding, termination and earthing cables within the skid.</t>
    </r>
  </si>
  <si>
    <t>F00800</t>
  </si>
  <si>
    <r>
      <t xml:space="preserve">Fire Alarm Control Panel (FACP) - Control Building
</t>
    </r>
    <r>
      <rPr>
        <sz val="10"/>
        <rFont val="Arial"/>
        <family val="2"/>
      </rPr>
      <t>Supply, configuration, testing, installation, erection and commissioning of FACP including detectors, MCP, hooter, panel and cables.
FACP shall be installed in suitable cabinet inside control building.
Supply, Laying of cable inside building between detectors, MCP, hooter and FAC  including glanding, termination, ferruling, dressing etc. at both ends. Supply &amp; installation of cable trays (if necessary), supply of erection materials, cable ferrules, cable lugs, cable tie etc. for successful commissioning of FACP.</t>
    </r>
  </si>
  <si>
    <t>F00810</t>
  </si>
  <si>
    <r>
      <rPr>
        <b/>
        <sz val="10"/>
        <rFont val="Arial"/>
        <family val="2"/>
      </rPr>
      <t>Fire Alarm Control Panel (FACP)</t>
    </r>
    <r>
      <rPr>
        <sz val="10"/>
        <rFont val="Arial"/>
        <family val="2"/>
      </rPr>
      <t xml:space="preserve">
Supply and configuration of analogue fire alarm control panels (FACP) 2 zone installed in terminal control room complete with battery backup and accessories, interfaces with RTU and inclusive of cabling, installation, testing and commissioning.</t>
    </r>
  </si>
  <si>
    <t>F00820</t>
  </si>
  <si>
    <t xml:space="preserve">Supply and installation of optical smoke detector complete with wiring and accessories </t>
  </si>
  <si>
    <t>F00830</t>
  </si>
  <si>
    <t xml:space="preserve">Supply and installation of hydrogen detector complete with wiring and accessories </t>
  </si>
  <si>
    <t>F00840</t>
  </si>
  <si>
    <t xml:space="preserve">Supply and installation of manual call point complete with wiring and accessories </t>
  </si>
  <si>
    <t>F00850</t>
  </si>
  <si>
    <t xml:space="preserve">Supply and installation of hooter indoor complete with wiring and accessories </t>
  </si>
  <si>
    <t>F00860</t>
  </si>
  <si>
    <t>Supply of fire alarm cable - PVC insulated, fire resistant,  red/orange colour outer sheath, construction in accordance with IEC 60227 and IEC 60228 - 2C x 1.5 sq.mm</t>
  </si>
  <si>
    <t>TOTAL: SECTION-F [INSTRUMENTATION WORKS]</t>
  </si>
  <si>
    <t>SCHEDULE OF RATES (SOR): SECTION-G [TELECOM WORKS]</t>
  </si>
  <si>
    <t>Sl. Nos</t>
  </si>
  <si>
    <t>Item Nos</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</si>
  <si>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</si>
  <si>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</si>
  <si>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</si>
  <si>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</si>
  <si>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</si>
  <si>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</si>
  <si>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</si>
  <si>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</si>
  <si>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Note: In case requirement of 24 Fibre Composite Armoured OFC (SOR item number G00110) is less than 4 kms for any connectivity, GAIL will issue the same as free issue material.</t>
  </si>
  <si>
    <t>G00200</t>
  </si>
  <si>
    <t>Telecommunication Site Work</t>
  </si>
  <si>
    <t>G00210</t>
  </si>
  <si>
    <r>
      <rPr>
        <b/>
        <sz val="10"/>
        <rFont val="Arial"/>
        <family val="2"/>
      </rPr>
      <t xml:space="preserve">Laying of HDPE Telecom Duct: </t>
    </r>
    <r>
      <rPr>
        <sz val="10"/>
        <rFont val="Arial"/>
        <family val="2"/>
      </rPr>
      <t>Laying of 40mm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</si>
  <si>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t>G00220</t>
  </si>
  <si>
    <r>
      <rPr>
        <b/>
        <sz val="10"/>
        <rFont val="Arial"/>
        <family val="2"/>
      </rPr>
      <t xml:space="preserve">Blowing of Optical Fibre Cable inside HDPE Duct: </t>
    </r>
    <r>
      <rPr>
        <sz val="10"/>
        <rFont val="Arial"/>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</si>
  <si>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t>G00221</t>
  </si>
  <si>
    <t>Laying of OFC cable in same pipeline trench</t>
  </si>
  <si>
    <t>G00230</t>
  </si>
  <si>
    <t>Supply and laying of GI Pipe (4") at crossings for protection of OFC / HDPE duct</t>
  </si>
  <si>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</si>
  <si>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</si>
  <si>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</si>
  <si>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</si>
  <si>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</si>
  <si>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</si>
  <si>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</si>
  <si>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G00270</t>
  </si>
  <si>
    <t xml:space="preserve">Supply, laying and termination of five pair armoured telephone cable 0.5 mm </t>
  </si>
  <si>
    <t>G00280</t>
  </si>
  <si>
    <t>Supply, configuration, installation and commissioning of CCTV DVR 4 channel video &amp; audio, 1 SATA interface, installed in terminal control room complete with power supply unit for cameras, 1TB HDD and accessories inclusive of power/ Ethernet cabling, installation, testing and commissioning.</t>
  </si>
  <si>
    <t>G00290</t>
  </si>
  <si>
    <t>Supply and installation of 2.0 MP 1080P, 20M IR, 25 FPS, fixed bullet cameras for outdoor (outside CCR building) installation, IP-65, complete with wiring and accessories.</t>
  </si>
  <si>
    <t>G00300</t>
  </si>
  <si>
    <t>Supply of coaxial cable with power for CCTVs, PVC insulated, SWA</t>
  </si>
  <si>
    <t>TOTAL: SECTION-G [TELECOM / SCADA WORKS]</t>
  </si>
  <si>
    <t>SCHEDULE OF RATES (SOR): SECTION-E [ELECTRICAL WORKS]</t>
  </si>
  <si>
    <t>E00100</t>
  </si>
  <si>
    <t>E00110</t>
  </si>
  <si>
    <t>Supply, installation, testing, commissioning of Indoor Lighting Fixtures suitable for 26/36W LED Lamps for including all fixing arrangements and all material and labour as per specifications, drawings and instruction of EIC. Work to be completed in all respects.</t>
  </si>
  <si>
    <t xml:space="preserve">Nos. </t>
  </si>
  <si>
    <t>E00200</t>
  </si>
  <si>
    <t>Supply, installation, testing, commissioning of Exhaust fans (safe area) for including all fixing arrangements and all material and labour as per specifications, drawings and instruction of EIC. Work to be completed in all respects.</t>
  </si>
  <si>
    <t>E00250</t>
  </si>
  <si>
    <t>Supply, installation, testing, commissioning of Exhaust fans (Corrosion Proof Type) for including all fixing arrangements and all material and labour as per specifications, drawings and instruction of EIC. Work to be completed in all respects.</t>
  </si>
  <si>
    <t>E00300</t>
  </si>
  <si>
    <t>E00400</t>
  </si>
  <si>
    <t>E00500</t>
  </si>
  <si>
    <r>
      <t xml:space="preserve">Supply, installation, testing, commissioning of </t>
    </r>
    <r>
      <rPr>
        <b/>
        <sz val="10"/>
        <rFont val="Tahoma"/>
        <family val="2"/>
      </rPr>
      <t>Modular Switch Board</t>
    </r>
    <r>
      <rPr>
        <sz val="10"/>
        <rFont val="Tahoma"/>
        <family val="2"/>
      </rPr>
      <t xml:space="preserve"> for including all fixing arrangements and all material and labour as per specifications, drawings and instruction of EIC. Work to be completed in all respects.</t>
    </r>
  </si>
  <si>
    <t>E00510</t>
  </si>
  <si>
    <t>Supply, installation, testing, commissioning of wall mounted 24V DCDB for including all fixing arrangements and all material and labour as per specifications, drawings and instruction of EIC. Work to be completed in all respects.</t>
  </si>
  <si>
    <t>E00600</t>
  </si>
  <si>
    <t>Supply, installation, testing, commissioning of 5/15A Switch Socket for including all fixing arrangements and all material and labour as per specifications, drawings and instruction of EIC. Work to be completed in all respects.</t>
  </si>
  <si>
    <t>E00700</t>
  </si>
  <si>
    <t>E00800</t>
  </si>
  <si>
    <t>E00900</t>
  </si>
  <si>
    <t>Supply, installation, testing, commissioning of Solar Power Package of rated power of 1000W, 24V DC including Solar Panels, Charger Panels Battery Bank (With 3 Cloudy Days Backup), Battery Rack, Support Structures for including all fixing arrangements, Civil Works and all material and labour as per specifications, drawings and instruction of EIC. Work to be completed in all respects.</t>
  </si>
  <si>
    <t>E01000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</si>
  <si>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</si>
  <si>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</si>
  <si>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E01100</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</si>
  <si>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</si>
  <si>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E01110</t>
  </si>
  <si>
    <t>4C X 16 Sqmm Cu conductor XLPE Insulated Armoured Power Cable of 1100V Grade</t>
  </si>
  <si>
    <t>Mtrs.</t>
  </si>
  <si>
    <t>4C X 6 Sqmm Cu conductor XLPE Insulated Armoured Power Cable of 1100V Grade</t>
  </si>
  <si>
    <t>3C X 2.5 Sqmm Cu conductor XLPE Insulated Armoured Power Cable of 1100V Grade</t>
  </si>
  <si>
    <t>TOTAL: SECTION-E [ELECTRICAL WORKS]</t>
  </si>
  <si>
    <t xml:space="preserve">CATHODIC PROTECTION SYSTEM </t>
  </si>
  <si>
    <t>All works shall be carried out as per approved drawings and specifications. Work shall include design / residual engineering, preparation of CP schematic drawing, supply, installation, testing and commissioning of complete CP system, all related civil work, including providing foundations, supply of all materials as specified in SCC, instruments, consumables, touch-up epoxy paint as required, including supply of paint, tools, tackles, labor, transportation for satisfactory completion of work and as per directions of EIC. In addition to the items mentioned below the Contractor's scope shall include connecting the new pipelines to existing pipelines/cathode-points of TR units by means of jumpering/bonding.</t>
  </si>
  <si>
    <t>Complete Detailed Survey,  Engineering, Supply, laying, installation, termination, testing &amp; commissioning of Cathodic Protection system complete Civil Works and all material and labour as per specifications, drawings and instruction of EIC. Work to be completed in all respects.</t>
  </si>
  <si>
    <t>KM</t>
  </si>
  <si>
    <t>Supply, laying &amp; testing of 600 / 1100V grade single core, stranded tinned copper conductor cables, XLPE insulated / PVC sheathed, armoured as per IS of following sizes. The work shall include excavation for cable trenching at min. 1.2 m below GL in all types of soil including rock, backfilling of cable in trenches, lugging, ferrulling, making termination as per drawings &amp; specification. Supply of all tools, tackles, consumables, etc. for completion of work, in all respect and as per directions of EIC.</t>
  </si>
  <si>
    <r>
      <t>35 mm</t>
    </r>
    <r>
      <rPr>
        <vertAlign val="superscript"/>
        <sz val="9.5"/>
        <rFont val="Tahoma"/>
        <family val="2"/>
      </rPr>
      <t>2</t>
    </r>
  </si>
  <si>
    <r>
      <t>25 mm</t>
    </r>
    <r>
      <rPr>
        <vertAlign val="superscript"/>
        <sz val="9.5"/>
        <rFont val="Tahoma"/>
        <family val="2"/>
      </rPr>
      <t>2</t>
    </r>
  </si>
  <si>
    <r>
      <t>10 mm</t>
    </r>
    <r>
      <rPr>
        <vertAlign val="superscript"/>
        <sz val="9.5"/>
        <rFont val="Tahoma"/>
        <family val="2"/>
      </rPr>
      <t>2</t>
    </r>
  </si>
  <si>
    <r>
      <t>6 mm</t>
    </r>
    <r>
      <rPr>
        <vertAlign val="superscript"/>
        <sz val="9.5"/>
        <rFont val="Tahoma"/>
        <family val="2"/>
      </rPr>
      <t>2</t>
    </r>
  </si>
  <si>
    <t>Making cable to pipe connections by thermit welding for following cables, including excavation for exposing pipe, removal of coating / wrapping, thermit welding recoating of the area of weld by epoxy filling, holiday testing, backfilling, supply of all tool, tackles, consumables thermit weld kits &amp; labour for satisfactory completion of work.</t>
  </si>
  <si>
    <r>
      <t>6 mm</t>
    </r>
    <r>
      <rPr>
        <vertAlign val="superscript"/>
        <sz val="9.5"/>
        <rFont val="Tahoma"/>
        <family val="2"/>
      </rPr>
      <t>2</t>
    </r>
    <r>
      <rPr>
        <sz val="9.5"/>
        <rFont val="Tahoma"/>
        <family val="2"/>
      </rPr>
      <t xml:space="preserve"> Cables</t>
    </r>
  </si>
  <si>
    <t xml:space="preserve">No. </t>
  </si>
  <si>
    <r>
      <t>10 mm</t>
    </r>
    <r>
      <rPr>
        <vertAlign val="superscript"/>
        <sz val="9.5"/>
        <rFont val="Tahoma"/>
        <family val="2"/>
      </rPr>
      <t>2</t>
    </r>
    <r>
      <rPr>
        <sz val="9.5"/>
        <rFont val="Tahoma"/>
        <family val="2"/>
      </rPr>
      <t xml:space="preserve"> Cables</t>
    </r>
  </si>
  <si>
    <r>
      <t>25 mm</t>
    </r>
    <r>
      <rPr>
        <vertAlign val="superscript"/>
        <sz val="9.5"/>
        <rFont val="Tahoma"/>
        <family val="2"/>
      </rPr>
      <t>2</t>
    </r>
    <r>
      <rPr>
        <sz val="9.5"/>
        <rFont val="Tahoma"/>
        <family val="2"/>
      </rPr>
      <t xml:space="preserve"> Cables</t>
    </r>
  </si>
  <si>
    <r>
      <t>35 mm</t>
    </r>
    <r>
      <rPr>
        <vertAlign val="superscript"/>
        <sz val="9.5"/>
        <rFont val="Tahoma"/>
        <family val="2"/>
      </rPr>
      <t>2</t>
    </r>
    <r>
      <rPr>
        <sz val="9.5"/>
        <rFont val="Tahoma"/>
        <family val="2"/>
      </rPr>
      <t xml:space="preserve"> Cables</t>
    </r>
  </si>
  <si>
    <t>Supply &amp; installation of test station as per enclosed drawings and technical specifications. Work shall include all related civil works including foundation, termination of cables inside the test stations along with lugs &amp; ferules sealing of cable entry space with bitumen compound supply of all materials, consumables, tools, tackles, etc. for satisfactory completion of work and as per directions of EIC.</t>
  </si>
  <si>
    <t>Supply &amp; installation of Mg anodes after pre-packaged with chemical backfill as per enclosed drawing. The anodes will have to be buried at a depth of 1.5 to 2m on all types of soil including rock at approved location. The work shall include all earth work, laying of anodes &amp; cables in position and termination of cable inside test stations with lugs, shunt &amp; variable resistors, supply of all tools, tackles, consumables, labour transportation of materials, etc. required for satisfactory completion of work and directions of EIC.</t>
  </si>
  <si>
    <t>Supply, installation, testing and commissioning of spark-gap arrestors across insulating joints.</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</si>
  <si>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</si>
  <si>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CATHODIC PROTECTION SYSTEM (PCP)</t>
  </si>
  <si>
    <t xml:space="preserve"> Design, Engineering, Supply, Installation, Testing &amp; Commissioning of Permanent Cathodic Protection (PCP) System (for 25 years) using LIDA single Electrodes or string (MMO) anodes with backfill, Junction Box, AJB, CJB, Cables, Monitoring System, any equipment and hardwares as per specification including Pre design surveys, Packing, Transportation to Project site, Post Commissioning Surveys of PCP system, system monitoring with other installation items required for completeness of the job. 
Design package including Site survey, formulae  used, Design calculations, BOQ, Technical Specifications and data recording formats, Quality Assurance Control (QA/QC) methodology and submission of monitoring reports for owner evaluation, owner/consultant approved survey report, also includes all materials, equipments, consumables, start up/commissioning spares, etc., including transportation, storage of materials at site, As-built drawings, Documentation and O&amp;M Manual. </t>
  </si>
  <si>
    <t xml:space="preserve">Design Engineering, Soil Resistivity Measurement, Soil Chemical analysis , Testing and Commissioning of Pipeline length </t>
  </si>
  <si>
    <t>Transformer Rectifier Unit</t>
  </si>
  <si>
    <t xml:space="preserve">Supply  and Installation of  GSM BASED TRU 10V/5A Transformer Rectifier Unit with operating range of 230 V AC and DC Output Rating - 10V/5A min,  with GPS based current interrupter and full compliance to IEC specs exactly as per technical specification of tender document as per the detailed specifications, data sheet &amp; approved drawings. It also including civil foundations, structural support etc. dual earthing of TR unit. </t>
  </si>
  <si>
    <t>Anode Ground Bed Assemblies (Deep well)(to be decided on the basis of soil resistivity data)</t>
  </si>
  <si>
    <r>
      <t>Supply and Installation of Deep well Anode Beds with dual anode tail cable (from top and bottom of the anode string)  of suitable length upto Anode Junction Box) for  permanent cathodic protection system by impressed current method to protect external surface of 3 layers PE coated pipeline,against corrosion as per specifications for minimum service life  of 30 years by using deep well anode bed construction of minimum</t>
    </r>
    <r>
      <rPr>
        <b/>
        <sz val="10"/>
        <rFont val="Times"/>
        <family val="1"/>
      </rPr>
      <t xml:space="preserve"> 50 </t>
    </r>
    <r>
      <rPr>
        <sz val="10"/>
        <rFont val="Times"/>
        <family val="1"/>
      </rPr>
      <t xml:space="preserve">meter deep,with minimum 8’’ (200 mm) Dia MS pipe filled with Petroleum Coke Breeze of resistance ≤ 5Ω ,vent pipe, dead weight &amp; a cable string of 10 mm2 size contains minimum 6 nos. mixed metal oxide coated titanium tubular  anodes of size </t>
    </r>
    <r>
      <rPr>
        <b/>
        <sz val="10"/>
        <rFont val="Times"/>
        <family val="1"/>
      </rPr>
      <t>ST 1.6/50 cm</t>
    </r>
    <r>
      <rPr>
        <sz val="10"/>
        <rFont val="Times"/>
        <family val="1"/>
      </rPr>
      <t xml:space="preserve">, each MMO anode has current output of </t>
    </r>
    <r>
      <rPr>
        <b/>
        <sz val="10"/>
        <rFont val="Times"/>
        <family val="1"/>
      </rPr>
      <t>2.5 Amp</t>
    </r>
    <r>
      <rPr>
        <sz val="10"/>
        <rFont val="Times"/>
        <family val="1"/>
      </rPr>
      <t xml:space="preserve"> and other accessories like vent pipe, Calcined petroleum coke breeze, Riged PVC pipe  of 12" (300mm) with minimum 15 mtrs in length (ie. 15 meter inactive anode bed), Nylon Rope, etc.from the approved vendor as per specification.</t>
    </r>
  </si>
  <si>
    <t>Supply and Installation Anode Junction Box with all accessories (Like variable resistor, shunt, bus bar etc.,)</t>
  </si>
  <si>
    <t>Supply and Installation Cathode Junction Box with all accessories (Like shunt, bus bar etc.)</t>
  </si>
  <si>
    <t xml:space="preserve">Supply and Installation Reference Electrode Junction Box/test station with all accessories </t>
  </si>
  <si>
    <t>Supply and Installation Permanent Reference Cell with Special Backfill in Cotton bag</t>
  </si>
  <si>
    <t>Supply &amp; Installation of cables – Annealed high conductivity, tinned, stranded copper conductor, XLPE insulated, 650/1100 V grade, PVC,FRLS sheathed or as per specification and Miscellaneous such as termination, tagging, excavating the trench for cable laying, backfilling, etc., including the cost of all labour, materials, tools and tackles.</t>
  </si>
  <si>
    <t>1C x 6 sqmm armoured - Potential Measurement &amp; ref. cell cable (RE/PE to REJB &amp; REJB to CJB)</t>
  </si>
  <si>
    <t>Mtrs</t>
  </si>
  <si>
    <t>10c x 2.5 sq mm measurement cable (from CJB to TRU)</t>
  </si>
  <si>
    <t>1C x 35 sqmm armoured (anode &amp; cathode header cable)</t>
  </si>
  <si>
    <t>3C x 10 sqmm armoured conductor (AC incomer power supply cable from Main DB to TR unit - PVC/PVC, armoured)</t>
  </si>
  <si>
    <t>Supply and Installation of pipe to cable connection by Pin Brazing Encapsulation method</t>
  </si>
  <si>
    <t>Polarisation Coupons</t>
  </si>
  <si>
    <t>Monitoring the Installed (PCP) System for three months after handing over the system. This includes monthly monitoring for PSP reading and weekly monitoring of TR unit for reading of TR parametres.</t>
  </si>
  <si>
    <t xml:space="preserve">Interference and Mitigation Survey (Solid State decoupling device, Isolating Spark gap, zinc grounding cell and Test station at HT line locations have already been installed in the  existing  TCP system of the pipeline). However, if any other mitigation measures required then same will be in scope of PCP contractor. </t>
  </si>
  <si>
    <t>Testing and commissioning of PCP system</t>
  </si>
  <si>
    <t>CIPL Survey</t>
  </si>
  <si>
    <t>km</t>
  </si>
  <si>
    <t>DCVG Survey</t>
  </si>
  <si>
    <t>Item No.</t>
  </si>
  <si>
    <t xml:space="preserve">CV001.00.00 </t>
  </si>
  <si>
    <t xml:space="preserve">SURVEY WORKS </t>
  </si>
  <si>
    <t xml:space="preserve">CV001.01.00 </t>
  </si>
  <si>
    <r>
      <t>M</t>
    </r>
    <r>
      <rPr>
        <vertAlign val="superscript"/>
        <sz val="11"/>
        <color indexed="8"/>
        <rFont val="Arial"/>
        <family val="2"/>
      </rPr>
      <t>2</t>
    </r>
  </si>
  <si>
    <t xml:space="preserve">CV002.00.00 </t>
  </si>
  <si>
    <t>GEO TECHNICAL INVESTIGATION</t>
  </si>
  <si>
    <t xml:space="preserve">CV002.01.00 </t>
  </si>
  <si>
    <t>Conducting soil investigation with boring of minimum150mm dia. boreholes of maximum 10m depth including all field tests and laboratory tests, mobilization and demobilization of equipments &amp; personnel etc. for soil investigation for each borehole location . complete work in all respects as   per   drawings,   specifications   and   directions   of   Engineer-in-Charge including submitting hard copies of Reports &amp; recommendations and supply of electronic files.</t>
  </si>
  <si>
    <t>each</t>
  </si>
  <si>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</si>
  <si>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</si>
  <si>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</si>
  <si>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</si>
  <si>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</si>
  <si>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</si>
  <si>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</si>
  <si>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</si>
  <si>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</si>
  <si>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</si>
  <si>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</si>
  <si>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</si>
  <si>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t xml:space="preserve">CV004.00.00 </t>
  </si>
  <si>
    <t>EARTHWORK IN SITE GRADING</t>
  </si>
  <si>
    <t xml:space="preserve">CV004.01.00 </t>
  </si>
  <si>
    <t>Earthwork in excavation and filling in all types of soil except soft rock and hard rock for general site grading for all heights and depths including clearing and stripping etc. in excavation areas, removing shrubs, grass, bushes, vegetable growth and other objectionable materials, trees upto and inclusive of a girth of 30 cms. (girth measured at a height of one metre above ground level) including uprooting of roots, etc., dewatering, if necessary, sorting out the excavated soil into serviceable and unserviceable materials in excavation areas and including filling in filling areas with serviceable material for general site grading and roads for all heights and depths to proper levels, slopes, grades and camber including clearing and stripping in filling areas as per specifications, consolidating exposed natural soil to 90% of max. laboratory dry density as per IS:2720 Part-VII, cutting of trees of girth upto and inclusive of 30 cms, removal of vegetation, breaking clods, spreading in layers not exceeding 30 cms loose thickness, watering, ramming and compacting with power  road  rollers  to  give  at  least  90%  of  max.  laboratory  dry  density, dressing, leveling, testing, etc. and disposal of unserviceable materials/surplus earth if any, as directed by Engineer-in-Charge including stacking and/or dumping and dressing the same in demarcated areas etc. complete as per specifications, drawings and directions of Engineer-in-Charge. (The leads for the above mentioned operations shall be within the bounDSRy limit of the plant and measurement shall be taken in the cutting area only).</t>
  </si>
  <si>
    <r>
      <t>M</t>
    </r>
    <r>
      <rPr>
        <vertAlign val="superscript"/>
        <sz val="11"/>
        <color indexed="8"/>
        <rFont val="Arial"/>
        <family val="2"/>
      </rPr>
      <t>3</t>
    </r>
  </si>
  <si>
    <t xml:space="preserve">CV005.00.00 </t>
  </si>
  <si>
    <t>PAVER BLOCK Flooring</t>
  </si>
  <si>
    <t xml:space="preserve">CV005.01.00 </t>
  </si>
  <si>
    <t>Supplying and placing in position as per approved pattern of Cement Concrete Inter locking paver block 80 mm thick of approved shape, rough finish, M-40 strength of approved brand laid over the sand bed of minimum 100 mm thick. The CC interlocking blocks to be of uniform Grey colour or as approved by EIC complete in all respects , as per technical specifications and directions of the Engineer-in-charge
Note :-
1. Rate to include cost of all labour, tools, tackles, equipment, hire charges, supply of all materials such paver blocks,  sand,  earth work in excavation in cutting earth in all conditions, shuttering  with all bye works and sundry works.
2.  To be read with in conjunction with Particular Job Specification
3.Supply of all materials and providing labour, tools and tackles are in contractor’s scope</t>
  </si>
  <si>
    <t xml:space="preserve">CV006.00.00 </t>
  </si>
  <si>
    <t>RCC HUME PIPE CULVERT</t>
  </si>
  <si>
    <t xml:space="preserve">CV006.01.00 </t>
  </si>
  <si>
    <t>Providing, laying, jointing and testing RCC  hume pipes of 300mm dia. and np3 class for culverts, road crossing, incl. excavation in all strata up to an average depth of 1 m cutting, collars jointing in 1:2 cement mortar etc. complete as per specifications and as directed by the engineer-in charge.</t>
  </si>
  <si>
    <t>M</t>
  </si>
  <si>
    <t xml:space="preserve">CV006.02.00 </t>
  </si>
  <si>
    <t>Providing, laying, jointing and testing RCC  hume pipes of 500mm dia. and np3 class for culverts, road crossing, incl. excavation in all strata up to an average depth of 1 m cutting, collars jointing in 1:2 cement mortar etc. complete as per specifications and as directed by the engineer-in charge.</t>
  </si>
  <si>
    <t xml:space="preserve">CV007.00.00 </t>
  </si>
  <si>
    <t>KERB STONE FIXING</t>
  </si>
  <si>
    <t xml:space="preserve">CV007.01.00 </t>
  </si>
  <si>
    <t xml:space="preserve">Providing and fixing precast concrete Kerb stones (125 wide X 300 deep) of M-30 grade or equivalent of approved make and shape  at or near ground level as per approved pattern and setting in position with cement mortar 1:3 (1 cement : 3 coarse sand) including the cost of required centering, shuttering and finishing smooth with 6 mm thick cement plaster 1:3 (1 cement : 3 fine sand) wherever required over 75 mm thick PCC 1:4:8 levelling course, complete in all respects as per scope of work, detailed construction drawings, technical specifications and directions of the Engineer-In-Charge. 
Note:-   
1. Rate to include all labour, tools, tackles, factory manufactured &amp; steam cured Kerb Stones, shuttering, transportation, water charges, earth work if any, PCC etc complete                 
</t>
  </si>
  <si>
    <t xml:space="preserve">CV008.00.00 </t>
  </si>
  <si>
    <t>VALVE PIT</t>
  </si>
  <si>
    <t xml:space="preserve">CV008.01.00 </t>
  </si>
  <si>
    <t xml:space="preserve">Supply, &amp; Construction  of  Valve Pit-TYPE I (3.0m x 1.5 m x 1.5m) in size (internal dimension) as per attached tender drawing, technical specification and direction of Engineer-In-Charge complete in all respect. 
</t>
  </si>
  <si>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</si>
  <si>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</si>
  <si>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</si>
  <si>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</si>
  <si>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CV010.00.00 </t>
  </si>
  <si>
    <t xml:space="preserve">CV010.01.00 </t>
  </si>
  <si>
    <t xml:space="preserve">Site clearance by demolition of R.C.C./Brickwork/Stone Masonry/Stone Soling, Flexible pavements etc. along with removing the debris and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RCC/PCC/Brick Masonry/Road will be paid in NET CUM  as demolished.
</t>
  </si>
  <si>
    <t xml:space="preserve">CV010.03.00 </t>
  </si>
  <si>
    <t xml:space="preserve">CV010.04.00 </t>
  </si>
  <si>
    <r>
      <rPr>
        <b/>
        <sz val="10"/>
        <rFont val="Arial"/>
        <family val="2"/>
      </rPr>
      <t>MANHOLE</t>
    </r>
    <r>
      <rPr>
        <sz val="10"/>
        <rFont val="Arial"/>
        <family val="2"/>
      </rPr>
      <t xml:space="preserve">
Construction as per Standard drawing of brick masonry (brick class shall be as mentioned below) inspection chambers/manholes of 750mmx750mm internal size 1000mm deep(Max.) in cement mortar 1:4 (1 cement: 4 sand) with CI frame and cover 500mm clear dia, (circular Medium duty of grade MD-10) conforming to IS:1726 fixed on RCC slab of M-30 grade, necessary excavation, supplying, fixing 4 Nos. 16mm dia M.S. rungs, M-20 grade foundation concrete 1:3 cement mortar(1 cement: 3 sand) plastering of 13mm average thickness for inside &amp; 16mm avg. thickness for outside exposed surfaces, backfilling, disposal of surplus earth upto a lead of 100M, benching with M-20 grade cement concrete and rendering smooth with a neat coat of cement slurry, painting the C.I. frame and cover with two coats of chlorinated rubber  zinc  phosphate  primer  @  40µ  DFT  per  coat  and  finish  painting consists of two coats of chlorinated rubber paint  @40µ DFT per coat etc. all complete  as  per  drawings,  specifications  and  directions  of  Engineer-in- Charge.</t>
    </r>
  </si>
  <si>
    <t xml:space="preserve">CV011.00.00 </t>
  </si>
  <si>
    <t>ERC/IRC</t>
  </si>
  <si>
    <t xml:space="preserve">CV011.01.00 </t>
  </si>
  <si>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</si>
  <si>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</si>
  <si>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</si>
  <si>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</si>
  <si>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</si>
  <si>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</si>
  <si>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</si>
  <si>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</si>
  <si>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CV012.04.00 </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</si>
  <si>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</si>
  <si>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</si>
  <si>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</si>
  <si>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</si>
  <si>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</si>
  <si>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</si>
  <si>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CV013.03.00 </t>
  </si>
  <si>
    <r>
      <t xml:space="preserve">Concrete of nominal mix of </t>
    </r>
    <r>
      <rPr>
        <b/>
        <sz val="10"/>
        <rFont val="Arial"/>
        <family val="2"/>
      </rPr>
      <t>1:5:10</t>
    </r>
    <r>
      <rPr>
        <sz val="10"/>
        <rFont val="Arial"/>
        <family val="2"/>
      </rPr>
      <t xml:space="preserve"> by volume (1 Cement :5 Coarse Sand : 10 Crushed Stone Aggaregates/Gravels).
</t>
    </r>
  </si>
  <si>
    <t xml:space="preserve">CV013.04.00 </t>
  </si>
  <si>
    <r>
      <t xml:space="preserve">Providing and laying PLAIN CEMENT CONCRETE for all depths below and upto plinth level in foundations,drains, fillings, non-suspended floors, pavements &amp; ramps or any other works etc. including shuttering, tamping, ramming, vibrating, curing, etc. all as specified in any shape, position, thickness and finishing the top surface rough or smooth as specified and directed all complete for concrete grade </t>
    </r>
    <r>
      <rPr>
        <b/>
        <sz val="10"/>
        <rFont val="Arial"/>
        <family val="2"/>
      </rPr>
      <t>M20</t>
    </r>
    <r>
      <rPr>
        <sz val="10"/>
        <rFont val="Arial"/>
        <family val="2"/>
      </rPr>
      <t xml:space="preserve"> with 20mm and down size graded crushed stone aggaregates/Gravels.
. 
</t>
    </r>
  </si>
  <si>
    <t xml:space="preserve">CV013.05.00 </t>
  </si>
  <si>
    <t xml:space="preserve">CV013.06.00 </t>
  </si>
  <si>
    <t xml:space="preserve">CV013.07.00 </t>
  </si>
  <si>
    <t xml:space="preserve">CV013.08.00 </t>
  </si>
  <si>
    <t xml:space="preserve">CV013.09.00 </t>
  </si>
  <si>
    <t>Cutting the heads of the RCC piles of diameter up to 500mm and depth not exceeding 1500mm including exposing/ cleaning/ bending of reinforcement, making site clean for casting of pile cap and removal and disposal of debris material to spoil heaps anywhere within the plant boundary etc. complete as per drawings, specifications and directions of Engineer-in-Charge. (excavation and backfilling shall be paid separately under relevant items.)</t>
  </si>
  <si>
    <t xml:space="preserve">CV013.10.00 </t>
  </si>
  <si>
    <r>
      <rPr>
        <b/>
        <sz val="10"/>
        <rFont val="Arial"/>
        <family val="2"/>
      </rPr>
      <t>Compression Test</t>
    </r>
    <r>
      <rPr>
        <sz val="10"/>
        <rFont val="Arial"/>
        <family val="2"/>
      </rPr>
      <t>: Routine Vertical Load testing of piles in accordance with IS 2911  (Part IV ) including installation of loading platform &amp; preparation of pile head or construction of test cap &amp; dismentalling of test cap after test etc. including supply all all materials, tools &amp; tackles to carry out the test complete as per specification and direction of Engineer in charge</t>
    </r>
  </si>
  <si>
    <t xml:space="preserve">CV013.11.00 </t>
  </si>
  <si>
    <r>
      <rPr>
        <b/>
        <sz val="10"/>
        <rFont val="Arial"/>
        <family val="2"/>
      </rPr>
      <t>Shear Test</t>
    </r>
    <r>
      <rPr>
        <sz val="10"/>
        <rFont val="Arial"/>
        <family val="2"/>
      </rPr>
      <t>: Routine Lateral Load testing of single piles in accordance with IS 2911 (Part IV ) for determining safe allowable lateral load on pile etc. including supply all all materials, tools &amp; takles to carryout the test complete as per specification and direction of Engineer in charge</t>
    </r>
  </si>
  <si>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</si>
  <si>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</si>
  <si>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</si>
  <si>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</si>
  <si>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</si>
  <si>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CV014.02.00 </t>
  </si>
  <si>
    <t>ii)   For all heights above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</si>
  <si>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</si>
  <si>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</si>
  <si>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</si>
  <si>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</si>
  <si>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</si>
  <si>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</si>
  <si>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</si>
  <si>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</si>
  <si>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</si>
  <si>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</si>
  <si>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</si>
  <si>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CV017.01.00 </t>
  </si>
  <si>
    <t>Supplying, fabricating, fixing and keeping in position at all levels and locations THREADED ANCHOR BOLTS of all diameters and nomenclature including nuts, washers, anchor plates, pipe sleeves etc. in foundations, columns, pedestals, slabs, beams, walls etc. or any other place as directed including handling &amp; transporting, straightening if required, turning from relevant size M.S. rounds to required diameter, threading, welding, providing necessary templates and auxilliary dummy structures, if any, necessary tying and welding with reinforcement, adjustment of shuttering &amp; reinforcement/any other fixture, greasing exposed metal surfaces, covering bolts and packing the sleeves with jute cloth etc.  all complete as specified and directed.</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</si>
  <si>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</si>
  <si>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</si>
  <si>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</si>
  <si>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CV017.03.00 </t>
  </si>
  <si>
    <t xml:space="preserve">CV018.00.00 </t>
  </si>
  <si>
    <t>BRICK MASONRY</t>
  </si>
  <si>
    <t xml:space="preserve">CV018.01.00 </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</si>
  <si>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</si>
  <si>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 xml:space="preserve">CV018.02.00 </t>
  </si>
  <si>
    <r>
      <t xml:space="preserve">Providing and laying </t>
    </r>
    <r>
      <rPr>
        <b/>
        <sz val="10"/>
        <rFont val="Arial"/>
        <family val="2"/>
      </rPr>
      <t>HALF BRICK MASONRY</t>
    </r>
    <r>
      <rPr>
        <sz val="10"/>
        <rFont val="Arial"/>
        <family val="2"/>
      </rPr>
      <t xml:space="preserve"> with bricks of CLASS 7.5 in cement mortar 1:4 (1 Cement : 4 Sand)in any shape, including the cost of materials, labour, scaffolding/staging, sampling and testing, soaking of bricks, cutting and laying of bricks, providing openings of any shape &amp; size, raking out the joints, supplying and placing 2 Nos. 6mm dia. M.S. Bars at every fourth course, sealing the gap between masonry and soffit of beam/slab, embedding the fittings and fixtures, curing etc. all complete as per specification.ALL MATERIALS INCLUDING CEMENT SUPPLIED BY CONTRACTOR. </t>
    </r>
  </si>
  <si>
    <t xml:space="preserve">CV018.03.00 </t>
  </si>
  <si>
    <r>
      <t xml:space="preserve">External Walls
</t>
    </r>
    <r>
      <rPr>
        <sz val="10"/>
        <rFont val="Arial"/>
        <family val="2"/>
      </rPr>
      <t xml:space="preserve">Ordinary  plain  cement  plaster  Average  18mm  thick  1:4  (1  cement  : 4 sand). Cement supplied by the Contractor at their cost.  </t>
    </r>
    <r>
      <rPr>
        <b/>
        <sz val="10"/>
        <rFont val="Arial"/>
        <family val="2"/>
      </rPr>
      <t xml:space="preserve">
</t>
    </r>
  </si>
  <si>
    <t xml:space="preserve">CV018.04.00 </t>
  </si>
  <si>
    <r>
      <rPr>
        <b/>
        <sz val="10"/>
        <rFont val="Arial"/>
        <family val="2"/>
      </rPr>
      <t>Internal Walls</t>
    </r>
    <r>
      <rPr>
        <sz val="10"/>
        <rFont val="Arial"/>
        <family val="2"/>
      </rPr>
      <t xml:space="preserve">
Ordinary  plain  cement  plaster  Average  12mm  thick  1:4  (1  cement  :  4 sand). Cement supplied by the Contractor at their cost
</t>
    </r>
  </si>
  <si>
    <t xml:space="preserve">CV018.05.00 </t>
  </si>
  <si>
    <r>
      <rPr>
        <b/>
        <sz val="10"/>
        <rFont val="Arial"/>
        <family val="2"/>
      </rPr>
      <t>Ceiling</t>
    </r>
    <r>
      <rPr>
        <sz val="10"/>
        <rFont val="Arial"/>
        <family val="2"/>
      </rPr>
      <t xml:space="preserve">
Ordinary  plain  cement  plaster  Average  6  mm  thick  1:4  (1  cement  :  4 sand). 
</t>
    </r>
  </si>
  <si>
    <t xml:space="preserve">CV018.06.00 </t>
  </si>
  <si>
    <r>
      <rPr>
        <b/>
        <sz val="10"/>
        <rFont val="Arial"/>
        <family val="2"/>
      </rPr>
      <t>Painting of Walls</t>
    </r>
    <r>
      <rPr>
        <sz val="10"/>
        <rFont val="Arial"/>
        <family val="2"/>
      </rPr>
      <t xml:space="preserve">
</t>
    </r>
    <r>
      <rPr>
        <b/>
        <sz val="10"/>
        <rFont val="Arial"/>
        <family val="2"/>
      </rPr>
      <t>External walls</t>
    </r>
    <r>
      <rPr>
        <sz val="10"/>
        <rFont val="Arial"/>
        <family val="2"/>
      </rPr>
      <t>:- Providing &amp; applying 3 coats of waterproof decorative cement paint of approved  make  and  approved  shade,  cleaning, including  preparation  of surfaces,base primer, curing etc. all complete</t>
    </r>
  </si>
  <si>
    <t xml:space="preserve">CV018.07.00 </t>
  </si>
  <si>
    <r>
      <t xml:space="preserve">
</t>
    </r>
    <r>
      <rPr>
        <b/>
        <sz val="10"/>
        <rFont val="Arial"/>
        <family val="2"/>
      </rPr>
      <t>Internal walls</t>
    </r>
    <r>
      <rPr>
        <sz val="10"/>
        <rFont val="Arial"/>
        <family val="2"/>
      </rPr>
      <t>:- Providing &amp; applying 2 coats of waterproof decorative cement paint of approved  make  and  approved  shade,  cleaning, including  preparation  of surfaces,base primer, curing etc. all complete</t>
    </r>
  </si>
  <si>
    <t xml:space="preserve">CV019.00.00 </t>
  </si>
  <si>
    <t xml:space="preserve">ROOFING TREATMENT </t>
  </si>
  <si>
    <t xml:space="preserve">CV019.01.00 </t>
  </si>
  <si>
    <t xml:space="preserve">Providing  and  applying  polyether  based  polyurethane  (PU)  waterproof coating  consisting  of  2  components  (resin  +  hardener)  in  four  coats consisting  of  a  primer  adhesion  coat  and  three  sealing  coats  applied  by brush  evenly  to  perfect  level  @  min.160  gm/sq.M  per  coat  over  R.C.C. slab including sprinkling the last coat of P.U. with a layer of clean sand (300 micron) and laying min. 50mm thk. PCC (1  cement :2  coarse sand
:4 aggregate) over the fully cured coating in panels of max. 1.2M x 1.2M with   24   SWG   chicken   wiremesh  finished  smooth   and   sealing   joints between panels with Polysulphide sealant as per approved manufacturers spec. and including preparing the base surface (levelling, cleaning, filling up  cracks  with  thin  paste  of  Polyurethane  filling  compound)  providing fillets of 75mm radius with PCC (1 cement : 2 coarse sand : 4 aggregate) at  junctions  of  horizontal  and  vertical  surfaces,  continuing  the  water proofing on vertical face to a minimum ht. of 150mm over finished roof surface,  terminating  it   in  continuous  groove  of   10mm  x   20mm  and filling   with   polyurethane  sealent   putty,   continuing   the   treatment  into rain  water  outlets by  ,  providing 450mm x  450mm khuras at  all  outlets, levelled down by min. 25mm, finishing all complete.   
Cement supplied by the Contractor at their cost.   
</t>
  </si>
  <si>
    <t xml:space="preserve">CV019.02.00 </t>
  </si>
  <si>
    <t xml:space="preserve">110mm dia O.D. Size. exposed PVC rain water pipe jointed with bonding solution of approved quality and make with pressure rating of 4kg/cm2 including  clamps,  connections  etc.  all  as  per  approved  manufacturer's details.  </t>
  </si>
  <si>
    <t xml:space="preserve">Providing and  applying  two  coats  of  synthetic enamel  paint  of  approved make and shade to give an even shade including cleaning and preparation of   surfaces,   providing   2   coats   of   primer,   stopping   and   filling   etc. complete.  </t>
  </si>
  <si>
    <t xml:space="preserve">CV020.00.00 </t>
  </si>
  <si>
    <t>DOORS/VENTILATOR/WINDOWS</t>
  </si>
  <si>
    <t xml:space="preserve">CV020.01.00 </t>
  </si>
  <si>
    <t xml:space="preserve">Aluminium  glazed  doors   with   cup   pivots   of   aluminium  alloy  to   IS designation  NS-4  of  IS-737  and  IS  designation  of  A-5-M  of  IS-  617, Heavy duty hydraulically operated, adjustable floor mounted door closer conforming  to  IS:6315  (single/double  action),  250mm  and  150mm  long, 10mm dia anodized. Aluminium tower bolts as per IS : 204 one each for each  shutter,  brass  body  mortice  lock  (6  levers,  as  perIS  :  2209)  with aluminium handle  on  both  sides,  etc.  all  complete for  each  shutter,  with plain  anodized aluminium sections and  5mm thk.  toughened glass  as  per IS:5437 . 
</t>
  </si>
  <si>
    <t xml:space="preserve">CV020.02.00 </t>
  </si>
  <si>
    <t xml:space="preserve">Aluminium   glazed   window/ventilator   with   approved   make   sections, friction  hinges,  cast  aluminium  handle,  etc.  all  complete  with  approved shade   electrostatically   powder   coated   aluminium   sections   and   6.3mm thk. laminated glass as per IS:2553. Openable type.   </t>
  </si>
  <si>
    <t xml:space="preserve">CV020.03.00 </t>
  </si>
  <si>
    <r>
      <rPr>
        <b/>
        <sz val="10"/>
        <rFont val="Arial"/>
        <family val="2"/>
      </rPr>
      <t>VITRIFIED TILES</t>
    </r>
    <r>
      <rPr>
        <sz val="10"/>
        <rFont val="Arial"/>
        <family val="2"/>
      </rPr>
      <t xml:space="preserve">
Providing and laying Vitrified tile flooring of size 600mm x 600mm of approved make (Marbonate or approved equivalent) set in cement slurry over 1:4 cement mortar bed of 35mm average thickness at all levels. Joints between tiling to be filled with grout of approved shade as per manufacturers specifications. Rate to include cost for laying tiles to approved pattern, design as directed by Architect, including surface cleaning, cement mortar, curing, acid wash, etc., and protecting the flooring with polythene sheet and pop overlay till hand over.</t>
    </r>
  </si>
  <si>
    <t xml:space="preserve">CV020.04.00 </t>
  </si>
  <si>
    <r>
      <rPr>
        <b/>
        <sz val="10"/>
        <rFont val="Arial"/>
        <family val="2"/>
      </rPr>
      <t>ACID RESISTANT TILES</t>
    </r>
    <r>
      <rPr>
        <sz val="10"/>
        <rFont val="Arial"/>
        <family val="2"/>
      </rPr>
      <t xml:space="preserve">
Providing and laying acid resistant, vitrified tiles of approved size as per manufacturer's  specs.  in  floor/  skirting/  Dado  laid  over  and  including bitumen  priming  layer,   12mm  thick   Bitumen  mastic   layer   and   6mm thick   resin   type   chemical   resistant   mortar   conforming   to   IS:   4443 including raking out and flush pointing of joints with resin type chemical resistant  mortar,  preparation  of  back  ground  surface,  finishing  etc.  all complete. 
Minimum 10mm  thk. tiles of approved size for flooring </t>
    </r>
  </si>
  <si>
    <t xml:space="preserve">CV020.05.00 </t>
  </si>
  <si>
    <r>
      <rPr>
        <b/>
        <sz val="10"/>
        <rFont val="Arial"/>
        <family val="2"/>
      </rPr>
      <t>CERAMIC TILE FLOORING</t>
    </r>
    <r>
      <rPr>
        <sz val="10"/>
        <rFont val="Arial"/>
        <family val="2"/>
      </rPr>
      <t xml:space="preserve">
Providing and laying Ceramic tile flooring of approved shade of premium quality of Kajaria make or approved equivalent  set in cement slurry over 1:4 cement mortar bed of 35mm average thickness. Joints between tiling to be filled with grout of approved shade as per manufacturers specifications.</t>
    </r>
  </si>
  <si>
    <t xml:space="preserve">CV020.06.00 </t>
  </si>
  <si>
    <r>
      <rPr>
        <b/>
        <sz val="10"/>
        <rFont val="Arial"/>
        <family val="2"/>
      </rPr>
      <t>VITRIFIED SKIRTING</t>
    </r>
    <r>
      <rPr>
        <sz val="10"/>
        <rFont val="Arial"/>
        <family val="2"/>
      </rPr>
      <t xml:space="preserve">
Providing and injecting approved chemical emulsions as specified for pre-constructional ANTI-TERMITE TREATMENT and creating a chemical barrier under and around column pits, wall trenches, basement excavations, top surfaces of plinth filling, junction of wall and floor, along the external perimeter of building, expansion joints, surrrounding of pipes and conduits etc. all complete as specified and directed. (Plinth area of the building at ground floor only shall be measured). </t>
    </r>
  </si>
  <si>
    <t xml:space="preserve">CV020.07.00 </t>
  </si>
  <si>
    <r>
      <rPr>
        <b/>
        <sz val="10"/>
        <rFont val="Arial"/>
        <family val="2"/>
      </rPr>
      <t>DPC</t>
    </r>
    <r>
      <rPr>
        <sz val="10"/>
        <rFont val="Arial"/>
        <family val="2"/>
      </rPr>
      <t xml:space="preserve">
Providing and laying 40mm thick DAMP PROOF COURSE with plain cement concrete of nominal mix of 1:1.5:3 with 10mm &amp; down size graded crushed stone aggregates in two layers of 20mm thick with two coats of hot bitumen (Grade A90/S90 conforming to IS:73) applied @ 1.7 Kg/sq.m. over each layer as per specifications including cleaning, watering the top surface of walls, centering, shuttering, placing, tamping, curing, sprinkling an even layer of dry &amp; sharp sand over the hot bitumen etc. all complete as specified and directed. </t>
    </r>
  </si>
  <si>
    <t xml:space="preserve">CV020.08.00 </t>
  </si>
  <si>
    <t xml:space="preserve">Providing and injecting approved chemical emulsions as specified for pre-constructional ANTI-TERMITE TREATMENT and creating a chemical barrier under and around column pits, wall trenches, basement excavations, top surfaces of plinth filling, junction of wall and floor, along the external perimeter of building, expansion joints, surrrounding of pipes and conduits etc. all complete as specified and directed. (Plinth area of the building at ground floor only shall be measured). </t>
  </si>
  <si>
    <t xml:space="preserve">CV020.09.00 </t>
  </si>
  <si>
    <r>
      <rPr>
        <b/>
        <sz val="10"/>
        <rFont val="Arial"/>
        <family val="2"/>
      </rPr>
      <t>FALSE CEILING</t>
    </r>
    <r>
      <rPr>
        <sz val="10"/>
        <rFont val="Arial"/>
        <family val="2"/>
      </rPr>
      <t xml:space="preserve">
Providing and fixing suspended false ceiling consisting of 12.5mm thick Gypsum plaster board suspended on GI framework with staggered joints. GI framework to consist of GI perimeter channels 0.55mm thick 20mm x 30mm along perimeter of false ceiling of ceiling, screw fixed to wall/partition with nylon sleeves and screws @ 600mm c/c. Suspending GI intermediate channels of size 0.9mm thick 45mm x 15mm from the soffit at max dist 1220mm c/c with ceiling angle 0.55mm thick 25mm x 10mm fixed to soffit  using proprietary supplied GI cleats and steel expansion fasteners.
Ceiling section 0.55mm thick web size 51.5mm and flanges 26mm each and 10.5mm lips are fixed to perpendicular to intermediate channel @ 457mm c/c using connecting clips.
12.5mm thk. tapered gypsum plasterboard  (IS 2095-1982) is screw fixed to ceiling section with 25mm drywall screws @ 230mm c/c. Boards to be finished with proprietary supplied jointing tape and jointing compound and sand papered to achieve a smooth and seamless finish. and 2 coats of primer suitable for plasterboard applied and two coats of soft sheen enamel paint to be applied as per manufacturer specification.
Rate quoted to include vertical drops of 250mm and all cut-outs required for light fixtures, smoke detectors and other services cut-outs complete as directed by Architect. (Vendor to account for additional supports as required).
Rate quoted to include cost of providing support framework formed of perimeter channels for fixing light fixtures, AC grills/diffusers etc., Also to provide concealed perimeter channel support as required to support modular grid ceiling sections at junction between gypboard false ceiling and modular grid tile ceiling.
</t>
    </r>
  </si>
  <si>
    <t xml:space="preserve">CV021.00.00 </t>
  </si>
  <si>
    <t>SANITARY WORKS</t>
  </si>
  <si>
    <t xml:space="preserve">CV021.01.00 </t>
  </si>
  <si>
    <t>Cost of providing and fixing cera / hindware wall mounted EWC with power flush with seat cover etc, (Ivory colour) set in 1:2:4 concrete and doing necessary angles, connections.etc.,</t>
  </si>
  <si>
    <t xml:space="preserve">CV021.02.00 </t>
  </si>
  <si>
    <t>Cost of providing and fixing wash basin of cera/hindware make  (Ivory colour) fixed to existing wall using necessary  angles, connections, including all SS accessories like waste coupling, bottle trap, inlet connection tube etc., complete.</t>
  </si>
  <si>
    <t xml:space="preserve">CV021.03.00 </t>
  </si>
  <si>
    <t>Orissa Pan Type wall mounted ceramic urinals of approved ivory colour with all SS accessories like waste coupling, bottle trap, inlet connection tube etc., complete, Cera/ HINDWARE.</t>
  </si>
  <si>
    <t xml:space="preserve">CV021.04.00 </t>
  </si>
  <si>
    <t xml:space="preserve">PILLAR COCK
Cost of providing and fixing pillar cock long neck with aerator. Jaguar or approved equivalent fixed with necessary accessories.
</t>
  </si>
  <si>
    <t xml:space="preserve">CV021.05.00 </t>
  </si>
  <si>
    <t>ANGULAR STOP COCK
Cost of providing and fixing ½" dia Jaquar angle stopcock.</t>
  </si>
  <si>
    <t xml:space="preserve">CV021.06.00 </t>
  </si>
  <si>
    <t xml:space="preserve"> HEALTH FAUCET
Cost of providing and fixing Health faucet CP Jaquar are approved equivalent.
</t>
  </si>
  <si>
    <t xml:space="preserve">CV021.07.00 </t>
  </si>
  <si>
    <t xml:space="preserve">CONCEALED STOPCOCK
Cost of providing and fixing concealed stopcock Jaquar or approved equivalent
</t>
  </si>
  <si>
    <t xml:space="preserve">CV021.08.00 </t>
  </si>
  <si>
    <t xml:space="preserve">NAHANI TRAP
Cost of providing and fixing CI Nahani trap/ 'P' trap set in 1:2:4 concrete and jointed with spun hemp &amp; doing necessary lead caulking and making necessary 1:2:4 concrete cistern, when req. and plastering with water-proof compound to a smooth finish .
</t>
  </si>
  <si>
    <t xml:space="preserve">CV021.09.00 </t>
  </si>
  <si>
    <t>C.P TRAP
Cost of providing and fixing C.P. cockroach trap, floor drains of Chilli / equivalent make</t>
  </si>
  <si>
    <t xml:space="preserve">CV021.10.00 </t>
  </si>
  <si>
    <t>SS jali
Cost of providing and fixing  SS Jali of Jaquar /equivalent make</t>
  </si>
  <si>
    <t xml:space="preserve">CV021.11.00 </t>
  </si>
  <si>
    <t xml:space="preserve">CV021.12.00 </t>
  </si>
  <si>
    <t xml:space="preserve">CV022.00.00 </t>
  </si>
  <si>
    <r>
      <rPr>
        <b/>
        <sz val="10"/>
        <rFont val="Arial"/>
        <family val="2"/>
      </rPr>
      <t>INTERNAL PLUMBING WORKS</t>
    </r>
    <r>
      <rPr>
        <sz val="10"/>
        <rFont val="Arial"/>
        <family val="2"/>
      </rPr>
      <t xml:space="preserve">
Internal Plumbing work P/f 1/2" G.I."C" class Tata / Zenith or equivalent pipe and  50mm &amp; 75mm dia. PVC Pipe outlet  ( prince or equivalent ) including G.I. &amp; PVC assorted fittings, such as elbow,tees ,bends,&amp; unions including applying creosote and wrapping  with hessin cloth, including chasing  the walls for concealing the pipe lines and making good the same. This includes providing &amp; fixing  3/4" dia "C" class G.I. Pipe for inlet &amp; outlet of Water Tank connection  
</t>
    </r>
  </si>
  <si>
    <t xml:space="preserve">RM </t>
  </si>
  <si>
    <t xml:space="preserve">CV023.00.00 </t>
  </si>
  <si>
    <t>EXTERNAL PLUMBING WORKS</t>
  </si>
  <si>
    <t xml:space="preserve">CV023.01.00 </t>
  </si>
  <si>
    <r>
      <t xml:space="preserve"> </t>
    </r>
    <r>
      <rPr>
        <sz val="10"/>
        <rFont val="Arial"/>
        <family val="2"/>
      </rPr>
      <t xml:space="preserve">supply, transportation and erection of 500 liters SINTEX / Equivalent water tanks 
</t>
    </r>
  </si>
  <si>
    <t xml:space="preserve">CV023.02.00 </t>
  </si>
  <si>
    <t xml:space="preserve">Providing &amp; fixing of external plumbing consisting of CPVC or equivalent pipes varying from dia 3" to 6" with all fittings like bend, tees,  gate valves, NRV's, y's etc which Nani traps,special pieces and accessories for laying  joiniting including testing &amp; commissioning of all Pantry/toilets.
</t>
  </si>
  <si>
    <t>D00100</t>
  </si>
  <si>
    <t>D00110</t>
  </si>
  <si>
    <t>D00111</t>
  </si>
  <si>
    <t>D00112</t>
  </si>
  <si>
    <t>D00113</t>
  </si>
  <si>
    <t>D00114</t>
  </si>
  <si>
    <t>D00120</t>
  </si>
  <si>
    <t>D00121</t>
  </si>
  <si>
    <t>D00122</t>
  </si>
  <si>
    <t>D00123</t>
  </si>
  <si>
    <t>D00124</t>
  </si>
  <si>
    <t>D00130</t>
  </si>
  <si>
    <t>D00131</t>
  </si>
  <si>
    <t>D00132</t>
  </si>
  <si>
    <t>D00133</t>
  </si>
  <si>
    <t>D00134</t>
  </si>
  <si>
    <t>D00135</t>
  </si>
  <si>
    <t>D00200</t>
  </si>
  <si>
    <t>D00210</t>
  </si>
  <si>
    <t>D00211</t>
  </si>
  <si>
    <t>D00212</t>
  </si>
  <si>
    <t>D00213</t>
  </si>
  <si>
    <t>D00214</t>
  </si>
  <si>
    <t>D00215</t>
  </si>
  <si>
    <t>D00216</t>
  </si>
  <si>
    <t>D00217</t>
  </si>
  <si>
    <t>D00220</t>
  </si>
  <si>
    <t>D00221</t>
  </si>
  <si>
    <t>D00222</t>
  </si>
  <si>
    <t>D00223</t>
  </si>
  <si>
    <t>D00224</t>
  </si>
  <si>
    <t>D00225</t>
  </si>
  <si>
    <t>D00226</t>
  </si>
  <si>
    <t>D00230</t>
  </si>
  <si>
    <t>D00240</t>
  </si>
  <si>
    <t>D00250</t>
  </si>
  <si>
    <t>D00260</t>
  </si>
  <si>
    <t>D00270</t>
  </si>
  <si>
    <r>
      <t xml:space="preserve">Trenching to all depths by excavation in all types of soils </t>
    </r>
    <r>
      <rPr>
        <b/>
        <sz val="9.5"/>
        <rFont val="Arial"/>
        <family val="2"/>
      </rPr>
      <t>except hard rock</t>
    </r>
    <r>
      <rPr>
        <sz val="9.5"/>
        <rFont val="Arial"/>
        <family val="2"/>
      </rPr>
      <t xml:space="preserve">,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
</t>
    </r>
    <r>
      <rPr>
        <b/>
        <sz val="9.5"/>
        <rFont val="Arial"/>
        <family val="2"/>
      </rPr>
      <t>Note : Extra payment on account of excavation in hard rock will be as per SOR item No. A00120 based on actual measurement for hard rock encountered as certified by the EIC.</t>
    </r>
  </si>
  <si>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</si>
  <si>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 xml:space="preserve">Size - 0.75 Inch, 800#, SW Ends, Design  Standard - BS EN 1SO 17292, Floating type, Full Bore Ball Valve, Lever Operated </t>
  </si>
  <si>
    <t>Size - 1.0 Inch, 800#, SW Ends, Design Standard - BS EN 1SO 17292, Floating type, Full Bore Ball Valve, Lever Operated</t>
  </si>
  <si>
    <t>Size - 1 1/2 Inch, 800#, SW Ends, Design Standard - BS EN 1SO 17292, Floating type, Full Bore Ball Valve, Lever Operated</t>
  </si>
  <si>
    <t xml:space="preserve">Size - 0.75 Inch, 800#, SW Ends, Design Standard - BS EN 1SO 15761, </t>
  </si>
  <si>
    <t xml:space="preserve">Size - 1 Inch, 800#, SW Ends, Design Standard - BS EN 1SO 15761, </t>
  </si>
  <si>
    <t xml:space="preserve">Size - 1  1/ 2 Inch, 800#, SW Ends, Design Standard - BS EN 1SO 15761, </t>
  </si>
  <si>
    <t>Size - 0.75 Inch, 800#, SW Ends, Design Standard - BS 5353</t>
  </si>
  <si>
    <t>Size - 1 Inch, 800#, SW Ends, Design Standard - BS  5353</t>
  </si>
  <si>
    <t>Size - 1 1/2 Inch, 800#, SW Ends, Design Standard - BS  5353</t>
  </si>
  <si>
    <t>Size - 1 1/2 Inch, 600# , Thk/Sch - XS , Material - ASTM A105, Face/Finish - RF/125AARH , Dimn. Std. - ASME B16.5</t>
  </si>
  <si>
    <t>Size - 1.0 Inch, 600# , Thk/Sch - XS , Material - ASTM A105, Face/Finish - RF/125AARH , Dimn. Std. - ASME B16.5</t>
  </si>
  <si>
    <t>Size - 3/4  Inch, 600# , Thk/Sch - 160 , Material - ASTM A105, Face/Finish - RF/125AARH , Dimn. Std. - ASME B16.5</t>
  </si>
  <si>
    <t>Size - 1.0 Inch, 600# , Material - ASTM A105, Face/Finish - RF/125AARH , Dimn. Std. - ASME B16.5</t>
  </si>
  <si>
    <t>Size - 1 1/2 Inch, 600# , Material - ASTM A105, Face/Finish - RF/125AARH , Dimn. Std. - ASME B16.5</t>
  </si>
  <si>
    <t>Size - 3/4 Inch, 600# ,  Material - ASTM A105, Face/Finish - RF/125AARH , Dimn. Std. - ASME B16.5</t>
  </si>
  <si>
    <t>Gross Total Amount (inclusive of all applicable taxes &amp; duties excluding GST)
[1+2+3+4+5+6+7]</t>
  </si>
  <si>
    <t>Total amount of quoted prices incusive  of all applicable taxex, duties except GST</t>
  </si>
  <si>
    <t>TOTAL: SECTION-D [CP WORKS]</t>
  </si>
  <si>
    <t>6 kg capacity DCP fire extinguisher (portable) considered  1 no. for each locations</t>
  </si>
  <si>
    <r>
      <rPr>
        <b/>
        <sz val="16"/>
        <rFont val="Arial"/>
        <family val="2"/>
      </rPr>
      <t>SCHEDULE OF RATES (SOR): SECTION-C [CIVIL / STRUCTURAL &amp; ARCHITECTURAL]</t>
    </r>
    <r>
      <rPr>
        <b/>
        <sz val="12"/>
        <rFont val="Arial"/>
        <family val="2"/>
      </rPr>
      <t xml:space="preserve">
</t>
    </r>
  </si>
  <si>
    <t>DISMANTLING AND CLEARING OF FILTERING/ METERING/ PRS  SKID / SCRAPER TRAPS &amp; OTHER EQUIPMENTS</t>
  </si>
  <si>
    <t xml:space="preserve">Dismantling and Clearing of old (presently installed) Skid / Scraper Traps and or other Equipments, as per instruction of EIC.  
Contractor scope also include to provide necessary manpower, equipments &amp; machinery for the above work.
</t>
  </si>
  <si>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</si>
  <si>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EARTHWORK IN FILLING including supply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dressing, trimming, levelling the top surface etc. in foundations, plinths, trenches etc. all complete.  
</t>
  </si>
  <si>
    <t>Conducting topographical ground/land survey in the specified area as shown in the tender drawings by conventional/GPS or any other standard method, covering details of physical features like Rivers, Nallahs, Lakes, Ponds, wells, pits, Forest, Trees, Roads, culverts, transmission lines, telegraph/ telephone and electric poles, underground or any other services, cross drainage works including cross sectional details of nallah  etc.  including establishing high flood level with source of information, identification of any monument, historical structure, wild life sanctuary in the vicinity, storm water disposal point  with  levels,  cross-section  details  of  nallah,  recording  spot  levels, including providing in tabulation girth wise no. of trees etc as specified, plotting and developing topographical contour maps, showing true north including establishing survey reference stations, key plan etc. including all equipment's, instruments, personnel's, clearing of bushes as per requirement for intervisibility to carry out survey work etc. , complete work in all respects as   per   drawings,   specifications   and   directions   of   Engineer-in-Charge including submitting hard copies of drawings/map and supply of electronic files.
Note: Survey work shall be carried out by survey agency approved by Contractor and shall be submitted to PMC/EIC for review.</t>
  </si>
  <si>
    <t>SOAK PIT
Construction of soak pit conforming to IS:2470 Part-I and as per standard, masonry, filling and hand packing brick bats of size ranging between 40mm to 50, connecting with septic tank with necessary fittings, piping etc.including excavation, back filling and disposal of surplus earth for all leads, complete as per drawings, specifications and directions of Engineer- in-Charge.  for following users 
( Users -10 NOS )</t>
  </si>
  <si>
    <t xml:space="preserve">SEPTIC TANK
Construction,  supplying,  installation,  testing  and  commissioning  of  septic tank as per standards and IS:2470 Part-I , with all necessary accessories like inlet, outlet vent pipes, manhole covers, rungs etc. including earthwork in excavation  in  all  type  of  soil  except  soft  and  hard  rock,  backfilling  and disposal of surplus earth for all leads etc. complete as per standards, drawings, specifications and directions of Engineer-in-Charge. All material including cement supplied by contractor for
( Users -10 NOS )
</t>
  </si>
  <si>
    <t>Construction of ERC/IRC as per Std. including supplying and laying in position PVC pipes conforming to IS:4985 Class-I for electrical and instrumentation Road Crossings as per standard drawing and its addendum, including cutting the pipes if necessary, lowering, laying in position to proper levels, etc. embedded in M-20 grade concrete, providing proper jointing as per code requirements or manufacturer's recommendations, etc. including earth work in excavation in all types of soil except soft and hard rock, backfilling and making good the surface, including cutting of new/ existing  roads  and  making  good  the  same  including  supply  of  any  road material if required, (Back filling with road material shall be done in 150 mm thick layers well watered and compacted), including supplying and providing in the encasement concrete, cable crossing indicator made out of 4 mm thick MS circular plate of dia. 150mm welded to 16 mm dia. MS rod of approximately  1.0  m  length  and  painting  and  lettering  with  2  coats  of approved enamel paint of approved colour over a coat of red oxide primer etc., supply and fixing of reinforcement as per drawing, including disposal of surplus earth anywhere within plant boundary limit etc. all complete as per drawings, specifications and instructions of Engineer-in-Charge.</t>
  </si>
  <si>
    <t>Supplying, fabricating and erecting in position at all levels and locations bolted, clamped and/or welded GRATING (fabricated as per  standards) made out of M.S. flats/M.S. flats with M.S. rounds in walkways, platforms, stair treads etc. including cutting to required size, shape, making holes, notches, openings of required size, nosing, straightening if required, making the edges smooth, removing the burrs, fabricating clamps, fixing, welding, preparation and submission of fabrication drawings and preparing the surfaces for painting, surface cleaning, wire brushing, removal of mill scale, dust, rust, oil or grease and applying one shop coat of Red Oxide Zinc Chromate Primer after fabrication etc. all complete as specified and directed.</t>
  </si>
  <si>
    <t xml:space="preserve">MIRROR
Supplying and fixing mirror for wash basin of standard make as per standard specifications </t>
  </si>
  <si>
    <t xml:space="preserve">TOWEL ROD
Supplying and fixing Towel rod of standard make as per standard specifications </t>
  </si>
  <si>
    <t xml:space="preserve">CV010.05.00 </t>
  </si>
  <si>
    <t>DEMOLITION OF R.C.C./BRICKS/STONE MASONRY/STEEL WORK</t>
  </si>
  <si>
    <t>Kg</t>
  </si>
  <si>
    <t xml:space="preserve">Site clearance by demolition of STEEL work etc. along with removing the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steel work will be paid in NET Kg as demolished.
</t>
  </si>
  <si>
    <t xml:space="preserve">
GAIL (India) Limited</t>
  </si>
  <si>
    <t>Supply, installation, testing and commissioning of surge diverter inside the manual test stations at terminal locations, complete in all respects as per the specifications and directions of EIC.</t>
  </si>
  <si>
    <t>Supply, installation, testing and commissioning of Electrolytic Polarization cell (as per approved design)</t>
  </si>
  <si>
    <t xml:space="preserve"> Quantity</t>
  </si>
  <si>
    <t xml:space="preserve"> Qty.</t>
  </si>
  <si>
    <t>E00750</t>
  </si>
  <si>
    <t>A01000</t>
  </si>
  <si>
    <t>Hot Tapping</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</si>
  <si>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</si>
  <si>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</si>
  <si>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SUPER STRUCTURE</t>
    </r>
    <r>
      <rPr>
        <sz val="10"/>
        <rFont val="Arial"/>
        <family val="2"/>
      </rPr>
      <t xml:space="preserve"> in suspended floors, slabs, beams, columns, walls including counterforts, staircases, landings, steps, facias, fins, mouldings, gutters, shelves, windowsills, canopies, lintels, girders, ducts, brackets, chajjas with drip moulds, pedestals, posts, struts, equipment/machine foundations, ramps etc. (including single pour concreting upto 250m</t>
    </r>
    <r>
      <rPr>
        <vertAlign val="superscript"/>
        <sz val="10"/>
        <rFont val="Arial"/>
        <family val="2"/>
      </rPr>
      <t>3</t>
    </r>
    <r>
      <rPr>
        <sz val="10"/>
        <rFont val="Arial"/>
        <family val="2"/>
      </rPr>
      <t>) including cost of admixtures if used providing pockets, openings, recesses, chamfering wherever required, vibrating, tamping, curing and rendering if required to give a smooth and even surface etc. all complete (excluding the Cost of Reinforcement and Shuttering) for all heights above plinth level in any shape, position, thickness etc. all complete as specified, shown and directed.</t>
    </r>
  </si>
  <si>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</si>
  <si>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r>
      <t xml:space="preserve">Manufacturing, transporting, supplying and erecting in position Reinforced Cement Concrete </t>
    </r>
    <r>
      <rPr>
        <b/>
        <sz val="10"/>
        <rFont val="Arial"/>
        <family val="2"/>
      </rPr>
      <t xml:space="preserve">PRECAST ELEMENTS </t>
    </r>
    <r>
      <rPr>
        <sz val="10"/>
        <rFont val="Arial"/>
        <family val="2"/>
      </rPr>
      <t xml:space="preserve">such as columns, beams, cover slabs, lintels, louvers, fins, shelves etc. of M-25 grade with 20mm and down size graded crushed stone aggregates/gravel, for all leads, levels, shapes and thickness including all moulds, shuttering and centering, vibrating, tamping, curing, chamfering wherever required, finishing the top surface with cement mortar 1:3 ( 1 Cement : 3 Sand) to give a smooth and even surface, or non skid finish as specified, providing lifting hooks, metal inserts, making holes pockets, (only M.S. inserts to be measured &amp; paid separately) transporting to site, erecting, levelling, aligning and fixing in position with cement mortar 1:3 (1Cement : 3 Coarse Sand), breaking bricks and/or concrete surfaces and making good the same etc. all complete (excluding the Cost of Reinforcement ) and as directed.
1)   Each unit upto and inclusive of 500 Kg.
</t>
    </r>
  </si>
  <si>
    <t>"PROVIDING AND LAYING RCC 500 dia piles cast-in-situ upto min depth of 15m as per standards &amp; specifications  machine mixed  RCC  confirming to Grade M25 and as per the IS 456 specifications and drawing ,using  ordinary Portland cement  with 20mm and downsize graded stone aggregates for cast-in-situ works  etc. in substructure casting pile foundation of 500mm in dia upto maximum depth of 15m including boring, placing of reinforcement in position, vibrating, tamping as per soil condition chemicals used as required for preventing soil from sliding. Supply of all materials and providing labour, tools and tackles are in contractor’s scope.</t>
  </si>
  <si>
    <t>A01010</t>
  </si>
  <si>
    <t>A01011</t>
  </si>
  <si>
    <t>A01012</t>
  </si>
  <si>
    <t>A01013</t>
  </si>
  <si>
    <t>A01014</t>
  </si>
  <si>
    <t>36’’x36”x12’’ Reduced Branch Full Encirclement Type Butt Welded End Split Tee without Lock O-Ring RF Flange and without Guide Bar Assembly. Pressure Rating 600 #</t>
  </si>
  <si>
    <t>30’’x30”x10’’ Reduced Branch Full Encirclement Type Butt Welded End Split Tee without Lock O-Ring RF Flange and without Guide Bar Assembly Pressure Rating 600 #</t>
  </si>
  <si>
    <t>24’’x24”x8’’ Reduced Branch Full Encirclement Type Butt Welded End Split Tee without Lock O-Ring RF Flange and without Guide Bar Assembly Pressure Rating 600 #</t>
  </si>
  <si>
    <t>18’’x18”x6’’ Reduced Branch Full Encirclement Type Butt Welded End Split Tee without Lock O-Ring RF Flange and without Guide Bar Assembly Pressure Rating 600 #</t>
  </si>
  <si>
    <t>A01020</t>
  </si>
  <si>
    <t xml:space="preserve">Supply of Full Encirclement type Split Tee </t>
  </si>
  <si>
    <t xml:space="preserve"> Installation of Full Encirclement type Split Tee </t>
  </si>
  <si>
    <t>A01021</t>
  </si>
  <si>
    <t>A01022</t>
  </si>
  <si>
    <t>A01023</t>
  </si>
  <si>
    <t>A01024</t>
  </si>
  <si>
    <r>
      <rPr>
        <b/>
        <sz val="9.5"/>
        <rFont val="Tahoma"/>
        <family val="2"/>
      </rPr>
      <t xml:space="preserve">Design, Engineering, manufacture &amp; Supply of Split Tee </t>
    </r>
    <r>
      <rPr>
        <sz val="9.5"/>
        <rFont val="Tahoma"/>
        <family val="2"/>
      </rPr>
      <t xml:space="preserve">as mentioned in scope of work including transportation &amp; delivery at GAIL designated store. Ascertain the thickness of the parent pipe at site before Hot Tap. Obtaining Hot work permits from owner. Transportation of free issued Valves(12", 10", 8" &amp; 6") from GAIL designated storage yard/warehouse for installation to site including welding and all related activities as per specification.
</t>
    </r>
    <r>
      <rPr>
        <b/>
        <sz val="9.5"/>
        <rFont val="Tahoma"/>
        <family val="2"/>
      </rPr>
      <t>Mobilization Hot Tapping machines, manpower to complete the Hot Tapping Works</t>
    </r>
    <r>
      <rPr>
        <sz val="9.5"/>
        <rFont val="Tahoma"/>
        <family val="2"/>
      </rPr>
      <t xml:space="preserve"> including welding, NDT, Hydro testing, NDT etc. for successful completion of work. Supply of necessary consumables to complete the job in all respect. Commissioning of complete works as per Specification and Standard. Demobilization of hot tapping machine tools &amp; tackles etc. Mobilization, boarding and lodging and demobilization of all manpower are included in price quoted by the Bidder. 
Complete Supply, Installation, Testing and Commissioning of, but not limited to, following works in accordance with the specifications and instructions of EIC, and as per all provisions of Contract Document. Drawing, document preparation and obtaining the approval on the same  is included in the scope of Contractor.</t>
    </r>
  </si>
  <si>
    <t>Supply, installation, testing, commissioning of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</si>
  <si>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Supply, installation, testing, commissioning of Flameproof Flood Lighting Fixtures suitable for 250/400W HPMV or Equivalent LED  Lamps for including all fixing arrangements on top of terrace of container and all material and labour as per specifications, drawings and instruction of EIC. Work to be completed in all respects.</t>
  </si>
  <si>
    <t>Design, manufacture, shop testing, inspection, packing, forwarding, delivery, installation, testing and commissioning at site of UPS systems as per specification, direction of Engineer-in-charge and following rating: 
(a) 5 kVA, 230V Single Phase, 50 HZ, parallel redundant industrial type, UPS system suitable for input power supply voltage of 415 V, TPN,+/-10% output 230 V +/-1%, AC with solid state voltage stabilizer for bypass supply, ACDB/DCDB and 12 hrs. Battery(Ni-Cd) back-up
 (b) All interconnecting cables(FRLS) among UPS, Rectifier, battery stand, ACDB/DCDB etc.</t>
  </si>
  <si>
    <t>Design, manufacture, shop testing, inspection, packing, forwarding, delivery, installation, testing and commissioning at site of UPS systems as per specification, direction of Engineer-in-charge and following rating: 
(a) 2 kVA, 230V Single Phase, 50 HZ, parallel redundant industrial type, UPS system suitable for input power supply voltage of 415 V, TPN,+/-10% output 230 V +/-1%, AC with solid state voltage stabilizer for bypass supply, ACDB/DCDB and 12 hrs. Battery(Ni-Cd) back-up
 (b) All interconnecting cables(FRLS) among UPS, Rectifier, battery stand, ACDB/DCDB etc.</t>
  </si>
  <si>
    <t>Design, manufacture, shop testing, inspection, packing, forwarding, delivery, installation, testing and commissioning at site of UPS systems as per specification, direction of Engineer-in-charge and following rating: 
(a) 1 kVA, 230V Single Phase, 50 HZ, parallel redundant industrial type, UPS system suitable for input power supply voltage of 415 V, TPN,+/-10% output 230 V +/-1%, AC with solid state voltage stabilizer for bypass supply, ACDB/DCDB and 12 hrs. Battery(Ni-Cd) back-up
 (b) All interconnecting cables(FRLS) among UPS, Rectifier, battery stand, ACDB/DCDB etc.</t>
  </si>
  <si>
    <t xml:space="preserve">CV023.03.00 </t>
  </si>
  <si>
    <t xml:space="preserve">CV023.04.00 </t>
  </si>
  <si>
    <t xml:space="preserve">Supply and installation of containers of size (6 mtr X 3 mtr ) as per drawing attached in bid document including associated civil foundation works. </t>
  </si>
  <si>
    <t xml:space="preserve">Supply and installation of Porta Cabin of size (4 mtr X 3 mtr ) as per drawing attached in bid document including associated civil foundation works. </t>
  </si>
  <si>
    <t>Floor mounted MEDB consisting of busbar chamber, cable alley, Incomer - 1 no. 200 Amp FP MCCB, Auto healthy phase selector &amp; Outgoing - 2 nos. 100 Amp FP MCB, 9 nos. 63 Amp FP MCB, 3 nos. 32 Amp FP MCB(as per technical specification, data sheet &amp; SLD enclosed with this tender), complete with ammeter, voltmeter, energy meter, voltage selector switch, indicating Lamps etc.</t>
  </si>
  <si>
    <t>E00310</t>
  </si>
  <si>
    <t>Recess/Surface mounted Indoor Lighting Panel(ILP) Consisting of 40 Amp FP MCB+ELCB as incomer and 12 nos. 10A DP MCBs as out goings.</t>
  </si>
  <si>
    <t>E00320</t>
  </si>
  <si>
    <t>Recess/Surface mounted Power Panel(PP) Consisting of 63 Amp FP MCB as incomer and 9 nos. 20A DP MCBs as out goings.</t>
  </si>
  <si>
    <t>E00330</t>
  </si>
  <si>
    <t>Recess/Surface mounted Outdoor Lighting Panel OLP (For External Lighting) Consisting of 40 Amp FP MCB+ELCB as incomer, Contactor, timer, A/M switch, PB, indication Lamp etc
Outgoing Through Timer:
6 Nos. 16 Amp DP MCB</t>
  </si>
  <si>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</si>
  <si>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</si>
  <si>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</si>
  <si>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</si>
  <si>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</si>
  <si>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</si>
  <si>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</si>
  <si>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</si>
  <si>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</si>
  <si>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</si>
  <si>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</si>
  <si>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</si>
  <si>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</si>
  <si>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</si>
  <si>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Supply, erection, testing &amp; commissioning of Lightning Arrestor finials with Cu tube 25mm dia 1.8m long having single point at the top with 85mm dia 3mm thick Cu base plate as per IS:2309. including supply of all hardware labour etc. complete as per approved drawings, specifications and directions of Engineer-In-Charge.</t>
  </si>
  <si>
    <t>GI Strip (20X3) mm for lightning protection</t>
  </si>
  <si>
    <t>E01200</t>
  </si>
  <si>
    <t>E01210</t>
  </si>
  <si>
    <t>E01220</t>
  </si>
  <si>
    <t>E01230</t>
  </si>
  <si>
    <t xml:space="preserve">CV017.04.00 </t>
  </si>
  <si>
    <t xml:space="preserve"> </t>
  </si>
  <si>
    <t>Budgetary estimate</t>
  </si>
  <si>
    <t xml:space="preserve">CV019.03.00 </t>
  </si>
  <si>
    <t>SCHEDULE OF RATES (SOR): SECTION-A (MAIN LINE WORKS)</t>
  </si>
  <si>
    <t>SCHEDULE OF RATES (SOR): SECTION-D [CATHODIC PROTECTION WORKS]</t>
  </si>
  <si>
    <t xml:space="preserve">
SUMMARY OF RATES</t>
  </si>
  <si>
    <t>DOCUMENT NO. (PA01)</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</si>
  <si>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</si>
  <si>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</si>
  <si>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</si>
  <si>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</si>
  <si>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</si>
  <si>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</si>
  <si>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</si>
  <si>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</si>
  <si>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</si>
  <si>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</si>
  <si>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</si>
  <si>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</si>
  <si>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</si>
  <si>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 xml:space="preserve"> Per KM</t>
  </si>
  <si>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</si>
  <si>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t>Not to be quoted</t>
  </si>
  <si>
    <t>B007020</t>
  </si>
  <si>
    <t>B007030</t>
  </si>
  <si>
    <t>B009020</t>
  </si>
  <si>
    <t>B009100</t>
  </si>
  <si>
    <t>B009110</t>
  </si>
  <si>
    <t>B0011010</t>
  </si>
  <si>
    <t>B0012000</t>
  </si>
  <si>
    <t>B0012010</t>
  </si>
  <si>
    <t xml:space="preserve">Size - 2 Inch, 300#, BW Ends, Design  Standard - BS EN 1SO 17292, Floating type, Full Bore Ball Valve, Lever Operated. </t>
  </si>
  <si>
    <t>B002340</t>
  </si>
  <si>
    <t xml:space="preserve">Size - 2 Inch, 300#, Flange Ends, Design Standard - BS EN 1SO 15761, </t>
  </si>
  <si>
    <t>B002440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</si>
  <si>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</si>
  <si>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</si>
  <si>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B002840</t>
  </si>
  <si>
    <t>B0030010</t>
  </si>
  <si>
    <t>6" NB Piping different grades &amp; thickness</t>
  </si>
  <si>
    <t>B03600</t>
  </si>
  <si>
    <t>Supply of Reducer (CONCENTRIC) as per details given below:</t>
  </si>
  <si>
    <t>B003610</t>
  </si>
  <si>
    <t>2" X 3/4" 6A1  XS x XXS ASTM A 234 GR. WPB B.W, ASME B16.25</t>
  </si>
  <si>
    <t>Radiography 6" NB</t>
  </si>
  <si>
    <t>B001040</t>
  </si>
  <si>
    <t>8" NB Piping different grades &amp; thickness</t>
  </si>
  <si>
    <t>Radiography 8" NB</t>
  </si>
  <si>
    <t>B004030</t>
  </si>
  <si>
    <t>B004050</t>
  </si>
  <si>
    <t>B001010</t>
  </si>
  <si>
    <t>14" NB Piping different grades &amp; thickness</t>
  </si>
  <si>
    <t>Size - 2 Inch, 600# , Thk/Sch - XS , Material - ASTM A105, Face/Finish - RF/125AARH , Dimn. Std. - ASME B16.5</t>
  </si>
  <si>
    <t>Size - 2 Inch, 600# , Material - ASTM A105, Face/Finish - RF/125AARH , Dimn. Std. - ASME B16.5</t>
  </si>
  <si>
    <t>Size - 2 Inch, Thk/Sch - XS, Material - ASTM A 105, Dimn. Std. - ASME B 1611</t>
  </si>
  <si>
    <t>Size - 4.0 Inch x 2.0 Inch, Thk/Sch - XS, Material - ASTM A 105 (CHARPY), Dimn. Std. - ASME B 16.9</t>
  </si>
  <si>
    <r>
      <t>Supply &amp; installation of Zn anode at a depth of 1.5 - 2.0m on all type of soil including rock alongwith 10m tail cable of 25mm</t>
    </r>
    <r>
      <rPr>
        <vertAlign val="superscript"/>
        <sz val="9.5"/>
        <color theme="1"/>
        <rFont val="Tahoma"/>
        <family val="2"/>
      </rPr>
      <t>2</t>
    </r>
    <r>
      <rPr>
        <sz val="9.5"/>
        <color theme="1"/>
        <rFont val="Tahoma"/>
        <family val="2"/>
      </rPr>
      <t xml:space="preserve"> high conductivity, tinned, stranded copper conductor, 650 / 1100V grade, XLPE insulated, armoured, PVC sheathed for grounding electrical surges in the pipeline at HT crossings. The work includes excavation, laying of Zn anode of minimum 20 Kg weight, backfilling &amp; all related civil work, complete in all respects. The work shall also include anode to tail cable connection, cable laying and termination inside the test station. </t>
    </r>
  </si>
  <si>
    <r>
      <t xml:space="preserve">The Contractor shall receive and take over, Handling including lifting,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</si>
  <si>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 xml:space="preserve">Transportation by Truck Fix up to 0-50 KM (Weight up to 10 Ton) per trip </t>
  </si>
  <si>
    <t>B006040</t>
  </si>
  <si>
    <t>Transportation by Trailer Capacoty 20 Ton (40' L X 8.6' W X 7' H) Beyond 50 KM in addition to SOR Item No. B006010.</t>
  </si>
  <si>
    <t>Transportation by Truck (Weight up to 10 Ton) Beyond 50 KM in addition to SOR Item No. B006020.</t>
  </si>
  <si>
    <t>100 (4"), diff. grades &amp; thickness</t>
  </si>
  <si>
    <t xml:space="preserve">200 (8"),, diff. grades &amp; thickness </t>
  </si>
  <si>
    <t xml:space="preserve">300 (12"), diff. grades &amp; thickness </t>
  </si>
  <si>
    <t>Transportation by Trailer Fix up to 0-50 KM (Weight up to 20 Ton) per trip</t>
  </si>
  <si>
    <t>B007040</t>
  </si>
  <si>
    <t>75 kg capacity DCP fire extinguisher (portable) considered  1 no. for each locations</t>
  </si>
  <si>
    <t>Project :  Construction of Steel Pipeline and Associated Facilities for CGD/LMC Facilities - M/s IOAGPL, Palakkad</t>
  </si>
  <si>
    <t>E-TENDER NO. 8000017904</t>
  </si>
  <si>
    <r>
      <rPr>
        <b/>
        <sz val="10"/>
        <rFont val="Tahoma"/>
        <family val="2"/>
      </rPr>
      <t xml:space="preserve">Note: 
</t>
    </r>
    <r>
      <rPr>
        <sz val="10"/>
        <rFont val="Tahoma"/>
        <family val="2"/>
      </rPr>
      <t xml:space="preserve">(1) Transportation up to 50KM shall be paid by SOR no. B006010/B006020. Beyond 50KM transportation shall be paid by SOR no. B006030/B006040.
(2) The nominal quantity of pipes, fittings and valves must be accommodated with other material like M-skid, PRS, Pig Launcher / receiver etc. if feasible.
(3) 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(4) Above price shall be exclusive GST but inclusive of all type of toll taxes &amp; duties, transit insurance during transportation &amp; other insurance, etc. including all financial &amp; commercial implication as per the tender document.
(5) The weightage of material may be varies as part load or full load as per the project requirement, Bidder to be quoted the price accordingly.
</t>
    </r>
  </si>
  <si>
    <t>B006050</t>
  </si>
  <si>
    <t>10 kg capacity DCP fire extinguisher (portable) considered  1 no. for each locations</t>
  </si>
  <si>
    <t>E-Tender No.8000017904</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</si>
  <si>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</si>
  <si>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</si>
  <si>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</si>
  <si>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</si>
  <si>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</si>
  <si>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</si>
  <si>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</si>
  <si>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</si>
  <si>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</si>
  <si>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</si>
  <si>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</si>
  <si>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</si>
  <si>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</si>
  <si>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</si>
  <si>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</si>
  <si>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</si>
  <si>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</si>
  <si>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</si>
  <si>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</si>
  <si>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</si>
  <si>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</si>
  <si>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SUMMARY OF SCHEDULE OF RATES
  LAYING TENDER FOR 
CONSTRUCTION OF STEEL PIPELINE AND ASSOCIATED FACILITIES FOR CGD CONNECTIVITY --    IOAGPL PALAKKAD</t>
  </si>
</sst>
</file>

<file path=xl/styles.xml><?xml version="1.0" encoding="utf-8"?>
<styleSheet xmlns="http://schemas.openxmlformats.org/spreadsheetml/2006/main">
  <numFmts count="9">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70" formatCode="0.000"/>
    <numFmt numFmtId="171" formatCode="_(* #,##0.000_);_(* \(#,##0.000\);_(* &quot;-&quot;??_);_(@_)"/>
  </numFmts>
  <fonts count="72">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sz val="10"/>
      <color rgb="FFFF0000"/>
      <name val="Arial"/>
      <family val="2"/>
    </font>
    <font>
      <b/>
      <sz val="9.5"/>
      <name val="Tahoma"/>
      <family val="2"/>
    </font>
    <font>
      <sz val="9.5"/>
      <name val="Tahoma"/>
      <family val="2"/>
    </font>
    <font>
      <sz val="10.5"/>
      <name val="Tahoma"/>
      <family val="2"/>
    </font>
    <font>
      <b/>
      <sz val="9"/>
      <name val="Tahoma"/>
      <family val="2"/>
    </font>
    <font>
      <b/>
      <sz val="9"/>
      <name val="Arial"/>
      <family val="2"/>
    </font>
    <font>
      <b/>
      <sz val="9.5"/>
      <name val="Arial"/>
      <family val="2"/>
    </font>
    <font>
      <sz val="9.5"/>
      <name val="Arial"/>
      <family val="2"/>
    </font>
    <font>
      <i/>
      <sz val="9.5"/>
      <name val="Arial"/>
      <family val="2"/>
    </font>
    <font>
      <b/>
      <vertAlign val="superscript"/>
      <sz val="10"/>
      <name val="Arial"/>
      <family val="2"/>
    </font>
    <font>
      <sz val="11"/>
      <name val="Tahoma"/>
      <family val="2"/>
    </font>
    <font>
      <vertAlign val="superscript"/>
      <sz val="10"/>
      <name val="Tahoma"/>
      <family val="2"/>
    </font>
    <font>
      <sz val="10"/>
      <name val="Arial"/>
      <family val="2"/>
    </font>
    <font>
      <sz val="11"/>
      <name val="Tahoma"/>
      <family val="2"/>
    </font>
    <font>
      <b/>
      <sz val="7"/>
      <name val="Arial"/>
      <family val="2"/>
    </font>
    <font>
      <b/>
      <sz val="10"/>
      <color theme="1"/>
      <name val="Arial"/>
      <family val="2"/>
    </font>
    <font>
      <i/>
      <sz val="10"/>
      <name val="Arial"/>
      <family val="2"/>
    </font>
    <font>
      <b/>
      <sz val="10.5"/>
      <name val="Tahoma"/>
      <family val="2"/>
    </font>
    <font>
      <b/>
      <sz val="14"/>
      <name val="Arial"/>
      <family val="2"/>
    </font>
    <font>
      <sz val="12"/>
      <name val="Arial"/>
      <family val="2"/>
    </font>
    <font>
      <b/>
      <sz val="11"/>
      <color theme="1"/>
      <name val="Arial"/>
      <family val="2"/>
    </font>
    <font>
      <vertAlign val="superscript"/>
      <sz val="9.5"/>
      <name val="Tahoma"/>
      <family val="2"/>
    </font>
    <font>
      <b/>
      <sz val="10"/>
      <name val="Times"/>
      <family val="1"/>
    </font>
    <font>
      <sz val="10"/>
      <name val="Times"/>
      <family val="1"/>
    </font>
    <font>
      <b/>
      <sz val="16"/>
      <name val="Arial"/>
      <family val="2"/>
    </font>
    <font>
      <sz val="10"/>
      <name val="Arial"/>
      <family val="2"/>
    </font>
    <font>
      <sz val="11"/>
      <color theme="1"/>
      <name val="Arial"/>
      <family val="2"/>
    </font>
    <font>
      <vertAlign val="superscript"/>
      <sz val="11"/>
      <color indexed="8"/>
      <name val="Arial"/>
      <family val="2"/>
    </font>
    <font>
      <b/>
      <sz val="10"/>
      <color rgb="FF000000"/>
      <name val="Arial"/>
      <family val="2"/>
    </font>
    <font>
      <sz val="10"/>
      <color rgb="FF000000"/>
      <name val="Arial"/>
      <family val="2"/>
    </font>
    <font>
      <sz val="10"/>
      <color indexed="8"/>
      <name val="Arial"/>
      <family val="2"/>
    </font>
    <font>
      <vertAlign val="superscript"/>
      <sz val="10"/>
      <name val="Arial"/>
      <family val="2"/>
    </font>
    <font>
      <b/>
      <sz val="8"/>
      <name val="Tahoma"/>
      <family val="2"/>
    </font>
    <font>
      <b/>
      <sz val="16"/>
      <name val="Tahoma"/>
      <family val="2"/>
    </font>
    <font>
      <sz val="9.5"/>
      <color theme="1"/>
      <name val="Tahoma"/>
      <family val="2"/>
    </font>
    <font>
      <sz val="9.5"/>
      <color theme="1"/>
      <name val="Arial"/>
      <family val="2"/>
    </font>
    <font>
      <vertAlign val="superscript"/>
      <sz val="9.5"/>
      <color theme="1"/>
      <name val="Tahoma"/>
      <family val="2"/>
    </font>
    <font>
      <b/>
      <sz val="11"/>
      <color theme="1"/>
      <name val="Calibri"/>
      <family val="2"/>
      <scheme val="minor"/>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75">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42" fillId="0" borderId="0"/>
    <xf numFmtId="0" fontId="22" fillId="0" borderId="0"/>
    <xf numFmtId="0" fontId="2" fillId="0" borderId="0"/>
    <xf numFmtId="0" fontId="29" fillId="0" borderId="0"/>
    <xf numFmtId="0" fontId="44" fillId="0" borderId="0"/>
    <xf numFmtId="0" fontId="45" fillId="0" borderId="0"/>
    <xf numFmtId="0" fontId="57" fillId="0" borderId="0"/>
    <xf numFmtId="0" fontId="9" fillId="0" borderId="0"/>
    <xf numFmtId="0" fontId="9" fillId="0" borderId="0"/>
    <xf numFmtId="43" fontId="9" fillId="0" borderId="0" applyFont="0" applyFill="0" applyBorder="0" applyAlignment="0" applyProtection="0"/>
    <xf numFmtId="0" fontId="2" fillId="0" borderId="0"/>
    <xf numFmtId="0" fontId="9" fillId="0" borderId="0"/>
  </cellStyleXfs>
  <cellXfs count="390">
    <xf numFmtId="0" fontId="0" fillId="0" borderId="0" xfId="0"/>
    <xf numFmtId="0" fontId="51" fillId="0" borderId="2" xfId="32" applyFont="1" applyFill="1" applyBorder="1" applyAlignment="1" applyProtection="1">
      <alignment horizontal="left" vertical="center" wrapText="1"/>
    </xf>
    <xf numFmtId="0" fontId="35" fillId="0" borderId="0" xfId="55" applyFont="1" applyFill="1" applyBorder="1" applyAlignment="1" applyProtection="1">
      <alignment horizontal="center" vertical="center" wrapText="1"/>
    </xf>
    <xf numFmtId="0" fontId="29" fillId="0" borderId="0" xfId="55" applyProtection="1"/>
    <xf numFmtId="0" fontId="5" fillId="0" borderId="2" xfId="55" applyFont="1" applyBorder="1" applyAlignment="1" applyProtection="1">
      <alignment horizontal="center" vertic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0" fontId="29" fillId="0" borderId="2" xfId="55" applyFont="1" applyBorder="1" applyAlignment="1" applyProtection="1">
      <alignment horizontal="center" vertical="center" wrapText="1"/>
      <protection locked="0"/>
    </xf>
    <xf numFmtId="0" fontId="29" fillId="0" borderId="2" xfId="55" applyFont="1" applyBorder="1" applyAlignment="1" applyProtection="1">
      <alignment horizontal="left" vertical="top" wrapText="1"/>
      <protection locked="0"/>
    </xf>
    <xf numFmtId="0" fontId="29" fillId="0" borderId="2" xfId="55" applyFont="1" applyBorder="1" applyAlignment="1" applyProtection="1">
      <alignment horizontal="left" wrapText="1"/>
      <protection locked="0"/>
    </xf>
    <xf numFmtId="0" fontId="29" fillId="0" borderId="2" xfId="55" applyFont="1" applyBorder="1" applyAlignment="1" applyProtection="1">
      <alignment horizontal="left" vertical="center" wrapText="1"/>
      <protection locked="0"/>
    </xf>
    <xf numFmtId="43" fontId="29" fillId="0" borderId="2" xfId="72" applyFont="1" applyBorder="1" applyAlignment="1" applyProtection="1">
      <alignment horizontal="right" vertical="center"/>
    </xf>
    <xf numFmtId="2" fontId="5" fillId="0" borderId="2" xfId="55" applyNumberFormat="1" applyFont="1" applyBorder="1" applyAlignment="1" applyProtection="1">
      <alignment horizontal="right" vertical="center"/>
    </xf>
    <xf numFmtId="0" fontId="29" fillId="0" borderId="0" xfId="55" applyAlignment="1" applyProtection="1">
      <alignment horizontal="right"/>
    </xf>
    <xf numFmtId="0" fontId="2" fillId="0" borderId="0" xfId="73"/>
    <xf numFmtId="0" fontId="2" fillId="0" borderId="2" xfId="73" applyFont="1" applyBorder="1" applyAlignment="1">
      <alignment horizontal="center" vertical="center"/>
    </xf>
    <xf numFmtId="0" fontId="6" fillId="0" borderId="2" xfId="73" applyFont="1" applyBorder="1" applyAlignment="1">
      <alignment horizontal="center" vertical="center"/>
    </xf>
    <xf numFmtId="0" fontId="35" fillId="6" borderId="0" xfId="55" applyFont="1" applyFill="1" applyBorder="1" applyAlignment="1" applyProtection="1">
      <alignment horizontal="center" vertical="center" wrapText="1"/>
    </xf>
    <xf numFmtId="0" fontId="6" fillId="6" borderId="0" xfId="55" applyFont="1" applyFill="1"/>
    <xf numFmtId="0" fontId="30" fillId="6" borderId="0" xfId="55" applyFont="1" applyFill="1" applyAlignment="1" applyProtection="1">
      <alignment vertical="top"/>
      <protection locked="0"/>
    </xf>
    <xf numFmtId="0" fontId="8" fillId="6" borderId="0" xfId="55" applyFont="1" applyFill="1" applyAlignment="1" applyProtection="1">
      <alignment horizontal="center" vertical="center" wrapText="1"/>
      <protection locked="0"/>
    </xf>
    <xf numFmtId="0" fontId="39" fillId="6" borderId="0" xfId="55" applyFont="1" applyFill="1" applyAlignment="1" applyProtection="1">
      <alignment horizontal="center" vertical="center" wrapText="1"/>
      <protection locked="0"/>
    </xf>
    <xf numFmtId="0" fontId="39" fillId="6" borderId="0" xfId="55" applyFont="1" applyFill="1" applyBorder="1" applyAlignment="1" applyProtection="1">
      <alignment horizontal="center" vertical="center" wrapText="1"/>
      <protection locked="0"/>
    </xf>
    <xf numFmtId="0" fontId="38" fillId="6" borderId="0" xfId="55" applyFont="1" applyFill="1" applyBorder="1" applyAlignment="1" applyProtection="1">
      <alignment horizontal="center" vertical="center" wrapText="1"/>
      <protection locked="0"/>
    </xf>
    <xf numFmtId="0" fontId="39" fillId="6" borderId="0" xfId="57" applyFont="1" applyFill="1" applyAlignment="1" applyProtection="1">
      <alignment horizontal="center" vertical="center" wrapText="1"/>
      <protection locked="0"/>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43" fontId="3" fillId="6" borderId="0" xfId="72"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43" fontId="3" fillId="6" borderId="0" xfId="72" applyFont="1" applyFill="1" applyAlignment="1" applyProtection="1">
      <alignment vertical="top"/>
      <protection locked="0"/>
    </xf>
    <xf numFmtId="0" fontId="30" fillId="6" borderId="0" xfId="55" applyFont="1" applyFill="1" applyAlignment="1" applyProtection="1">
      <alignment vertical="top"/>
    </xf>
    <xf numFmtId="0" fontId="31" fillId="6" borderId="0" xfId="32" applyFont="1" applyFill="1" applyBorder="1" applyAlignment="1" applyProtection="1">
      <alignment horizontal="center" vertical="center"/>
    </xf>
    <xf numFmtId="0" fontId="64" fillId="0" borderId="2" xfId="55" applyFont="1" applyFill="1" applyBorder="1" applyAlignment="1" applyProtection="1">
      <alignment horizontal="center" wrapText="1"/>
    </xf>
    <xf numFmtId="0" fontId="35" fillId="6" borderId="0" xfId="56" applyFont="1" applyFill="1" applyAlignment="1" applyProtection="1">
      <alignment horizontal="center" vertical="center" wrapText="1"/>
      <protection locked="0"/>
    </xf>
    <xf numFmtId="0" fontId="0" fillId="6" borderId="0" xfId="0" applyFill="1" applyAlignment="1">
      <alignment horizontal="center" vertical="center"/>
    </xf>
    <xf numFmtId="0" fontId="3" fillId="6" borderId="0" xfId="55" applyFont="1" applyFill="1" applyAlignment="1" applyProtection="1">
      <alignment horizontal="center" vertical="center"/>
      <protection locked="0"/>
    </xf>
    <xf numFmtId="0" fontId="2" fillId="6" borderId="0" xfId="1" applyFill="1" applyAlignment="1">
      <alignment horizontal="center" vertical="top"/>
    </xf>
    <xf numFmtId="0" fontId="3" fillId="6" borderId="0" xfId="1" applyFont="1" applyFill="1" applyAlignment="1">
      <alignment horizontal="center" vertical="top"/>
    </xf>
    <xf numFmtId="0" fontId="2" fillId="6" borderId="2" xfId="57" applyFill="1" applyBorder="1" applyAlignment="1">
      <alignment horizontal="center" vertical="center" wrapText="1"/>
    </xf>
    <xf numFmtId="0" fontId="3" fillId="6" borderId="0" xfId="57" applyFont="1" applyFill="1" applyAlignment="1">
      <alignment horizontal="center" vertical="center"/>
    </xf>
    <xf numFmtId="0" fontId="31" fillId="6" borderId="0" xfId="32" applyFont="1" applyFill="1" applyAlignment="1">
      <alignment horizontal="center" vertical="center"/>
    </xf>
    <xf numFmtId="0" fontId="47" fillId="6" borderId="0" xfId="32" applyFont="1" applyFill="1" applyAlignment="1">
      <alignment horizontal="center" vertical="center"/>
    </xf>
    <xf numFmtId="0" fontId="2" fillId="0" borderId="2" xfId="73" applyFont="1" applyBorder="1" applyAlignment="1" applyProtection="1">
      <alignment horizontal="left" vertical="center"/>
      <protection locked="0"/>
    </xf>
    <xf numFmtId="0" fontId="2" fillId="0" borderId="2" xfId="73" applyFont="1" applyBorder="1" applyAlignment="1">
      <alignment horizontal="left" vertical="center"/>
    </xf>
    <xf numFmtId="0" fontId="2" fillId="0" borderId="2" xfId="73" applyFont="1" applyBorder="1" applyAlignment="1">
      <alignment horizontal="left" vertical="center" wrapText="1"/>
    </xf>
    <xf numFmtId="0" fontId="6" fillId="0" borderId="2" xfId="73" applyFont="1" applyBorder="1" applyAlignment="1">
      <alignment horizontal="center" vertical="center"/>
    </xf>
    <xf numFmtId="0" fontId="2" fillId="0" borderId="2" xfId="73" applyFont="1" applyBorder="1" applyAlignment="1">
      <alignment horizontal="center" vertical="center"/>
    </xf>
    <xf numFmtId="0" fontId="6" fillId="7" borderId="2" xfId="73" applyFont="1" applyFill="1" applyBorder="1" applyAlignment="1">
      <alignment horizontal="center" vertical="center"/>
    </xf>
    <xf numFmtId="0" fontId="2" fillId="7" borderId="2" xfId="73" applyFont="1" applyFill="1" applyBorder="1" applyAlignment="1">
      <alignment horizontal="center" vertical="center"/>
    </xf>
    <xf numFmtId="0" fontId="65" fillId="0" borderId="2" xfId="55" applyFont="1" applyFill="1" applyBorder="1" applyAlignment="1" applyProtection="1">
      <alignment horizontal="center" vertical="center" wrapText="1"/>
    </xf>
    <xf numFmtId="0" fontId="50" fillId="6" borderId="2" xfId="54" applyFont="1" applyFill="1" applyBorder="1" applyAlignment="1" applyProtection="1">
      <alignment horizontal="center" vertical="center" wrapText="1"/>
    </xf>
    <xf numFmtId="0" fontId="5" fillId="0" borderId="2" xfId="55" applyFont="1" applyBorder="1" applyAlignment="1" applyProtection="1">
      <alignment horizontal="left" vertical="center"/>
    </xf>
    <xf numFmtId="0" fontId="9" fillId="0" borderId="0" xfId="74" applyFill="1" applyAlignment="1" applyProtection="1">
      <alignment vertical="top"/>
    </xf>
    <xf numFmtId="0" fontId="70" fillId="0" borderId="0" xfId="74" applyFont="1" applyFill="1" applyAlignment="1" applyProtection="1">
      <alignment horizontal="center" vertical="top" wrapText="1"/>
    </xf>
    <xf numFmtId="0" fontId="9" fillId="0" borderId="0" xfId="74" applyFill="1" applyAlignment="1">
      <alignment vertical="top"/>
    </xf>
    <xf numFmtId="0" fontId="9" fillId="8" borderId="0" xfId="58" applyFont="1" applyFill="1" applyProtection="1"/>
    <xf numFmtId="0" fontId="69" fillId="8" borderId="1" xfId="58" applyFont="1" applyFill="1" applyBorder="1" applyAlignment="1" applyProtection="1">
      <alignment horizontal="center" wrapText="1"/>
    </xf>
    <xf numFmtId="0" fontId="69" fillId="8" borderId="3" xfId="58" applyFont="1" applyFill="1" applyBorder="1" applyAlignment="1" applyProtection="1">
      <alignment horizontal="center" wrapText="1"/>
    </xf>
    <xf numFmtId="0" fontId="69" fillId="8" borderId="7" xfId="58" applyFont="1" applyFill="1" applyBorder="1" applyAlignment="1" applyProtection="1">
      <alignment horizontal="center" wrapText="1"/>
    </xf>
    <xf numFmtId="0" fontId="69" fillId="0" borderId="1" xfId="58" applyFont="1" applyFill="1" applyBorder="1" applyAlignment="1" applyProtection="1">
      <alignment horizontal="left" wrapText="1"/>
      <protection locked="0"/>
    </xf>
    <xf numFmtId="0" fontId="69" fillId="0" borderId="7" xfId="58" applyFont="1" applyFill="1" applyBorder="1" applyAlignment="1" applyProtection="1">
      <alignment horizontal="left" wrapText="1"/>
      <protection locked="0"/>
    </xf>
    <xf numFmtId="0" fontId="9" fillId="0" borderId="0" xfId="58" applyFont="1"/>
    <xf numFmtId="0" fontId="69" fillId="0" borderId="10" xfId="74" applyFont="1" applyFill="1" applyBorder="1" applyAlignment="1" applyProtection="1">
      <alignment horizontal="center" vertical="top" wrapText="1"/>
    </xf>
    <xf numFmtId="0" fontId="69" fillId="0" borderId="2" xfId="74" applyFont="1" applyFill="1" applyBorder="1" applyAlignment="1" applyProtection="1">
      <alignment horizontal="center" vertical="top"/>
    </xf>
    <xf numFmtId="0" fontId="69" fillId="0" borderId="12" xfId="74" applyFont="1" applyFill="1" applyBorder="1" applyAlignment="1" applyProtection="1">
      <alignment horizontal="center" vertical="top" wrapText="1"/>
    </xf>
    <xf numFmtId="0" fontId="69" fillId="0" borderId="2" xfId="74" applyFont="1" applyFill="1" applyBorder="1" applyAlignment="1" applyProtection="1">
      <alignment horizontal="center" vertical="top" wrapText="1"/>
    </xf>
    <xf numFmtId="0" fontId="9" fillId="0" borderId="2" xfId="74" quotePrefix="1" applyFill="1" applyBorder="1" applyAlignment="1" applyProtection="1">
      <alignment horizontal="center" vertical="top" wrapText="1"/>
    </xf>
    <xf numFmtId="0" fontId="69" fillId="0" borderId="10" xfId="74" applyFont="1" applyFill="1" applyBorder="1" applyAlignment="1" applyProtection="1">
      <alignment horizontal="center" vertical="top" wrapText="1"/>
    </xf>
    <xf numFmtId="0" fontId="69" fillId="0" borderId="10" xfId="74" applyFont="1" applyFill="1" applyBorder="1" applyAlignment="1" applyProtection="1">
      <alignment horizontal="left" vertical="top" wrapText="1"/>
    </xf>
    <xf numFmtId="3" fontId="9" fillId="0" borderId="10" xfId="74" applyNumberFormat="1" applyFill="1" applyBorder="1" applyAlignment="1" applyProtection="1">
      <alignment horizontal="center" vertical="top" wrapText="1"/>
    </xf>
    <xf numFmtId="0" fontId="0" fillId="0" borderId="2" xfId="74" applyFont="1" applyFill="1" applyBorder="1" applyAlignment="1" applyProtection="1">
      <alignment horizontal="center" vertical="top" wrapText="1"/>
      <protection locked="0"/>
    </xf>
    <xf numFmtId="9" fontId="9" fillId="0" borderId="2" xfId="74" applyNumberFormat="1" applyFill="1" applyBorder="1" applyAlignment="1" applyProtection="1">
      <alignment horizontal="center" vertical="top"/>
      <protection locked="0"/>
    </xf>
    <xf numFmtId="0" fontId="9" fillId="0" borderId="2" xfId="74" applyFill="1" applyBorder="1" applyAlignment="1" applyProtection="1">
      <alignment horizontal="center" vertical="top"/>
      <protection locked="0"/>
    </xf>
    <xf numFmtId="0" fontId="9" fillId="0" borderId="2" xfId="74" applyFill="1" applyBorder="1" applyAlignment="1" applyProtection="1">
      <alignment horizontal="left" vertical="top" wrapText="1"/>
    </xf>
    <xf numFmtId="0" fontId="9" fillId="0" borderId="2" xfId="74" quotePrefix="1" applyFill="1" applyBorder="1" applyAlignment="1" applyProtection="1">
      <alignment horizontal="left" vertical="top" wrapText="1"/>
    </xf>
    <xf numFmtId="0" fontId="9" fillId="0" borderId="1" xfId="74" applyFill="1" applyBorder="1" applyAlignment="1" applyProtection="1">
      <alignment horizontal="left" vertical="top" wrapText="1"/>
    </xf>
    <xf numFmtId="0" fontId="9" fillId="0" borderId="3" xfId="74" quotePrefix="1" applyFill="1" applyBorder="1" applyAlignment="1" applyProtection="1">
      <alignment horizontal="left" vertical="top" wrapText="1"/>
    </xf>
    <xf numFmtId="0" fontId="9" fillId="0" borderId="7" xfId="74" quotePrefix="1" applyFill="1" applyBorder="1" applyAlignment="1" applyProtection="1">
      <alignment horizontal="left" vertical="top" wrapText="1"/>
    </xf>
    <xf numFmtId="9" fontId="9" fillId="0" borderId="2" xfId="74" quotePrefix="1" applyNumberFormat="1" applyFill="1" applyBorder="1" applyAlignment="1" applyProtection="1">
      <alignment horizontal="center" vertical="top" wrapText="1"/>
      <protection locked="0"/>
    </xf>
    <xf numFmtId="0" fontId="9" fillId="0" borderId="2" xfId="74" applyFill="1" applyBorder="1" applyAlignment="1" applyProtection="1">
      <alignment horizontal="center" vertical="top"/>
    </xf>
    <xf numFmtId="0" fontId="9" fillId="0" borderId="3" xfId="74" applyFill="1" applyBorder="1" applyAlignment="1" applyProtection="1">
      <alignment horizontal="left" vertical="top" wrapText="1"/>
    </xf>
    <xf numFmtId="0" fontId="9" fillId="0" borderId="7" xfId="74" applyFill="1" applyBorder="1" applyAlignment="1" applyProtection="1">
      <alignment horizontal="left" vertical="top" wrapText="1"/>
    </xf>
    <xf numFmtId="0" fontId="9" fillId="0" borderId="2" xfId="74" applyFill="1" applyBorder="1" applyAlignment="1" applyProtection="1">
      <alignment vertical="top"/>
      <protection locked="0"/>
    </xf>
    <xf numFmtId="0" fontId="69" fillId="0" borderId="0" xfId="74" applyFont="1" applyFill="1" applyBorder="1" applyAlignment="1" applyProtection="1">
      <alignment vertical="top"/>
    </xf>
    <xf numFmtId="0" fontId="9" fillId="8" borderId="2" xfId="58" applyFont="1" applyFill="1" applyBorder="1" applyAlignment="1" applyProtection="1">
      <alignment horizontal="center" vertical="center"/>
    </xf>
    <xf numFmtId="0" fontId="69" fillId="8" borderId="2" xfId="58" applyFont="1" applyFill="1" applyBorder="1" applyAlignment="1" applyProtection="1">
      <alignment vertical="center" wrapText="1"/>
    </xf>
    <xf numFmtId="0" fontId="69" fillId="8" borderId="1" xfId="58" applyFont="1" applyFill="1" applyBorder="1" applyAlignment="1" applyProtection="1">
      <alignment vertical="center" wrapText="1"/>
    </xf>
    <xf numFmtId="0" fontId="69" fillId="8" borderId="3" xfId="58" applyFont="1" applyFill="1" applyBorder="1" applyAlignment="1" applyProtection="1">
      <alignment vertical="center" wrapText="1"/>
    </xf>
    <xf numFmtId="0" fontId="69" fillId="8" borderId="7" xfId="58" applyFont="1" applyFill="1" applyBorder="1" applyAlignment="1" applyProtection="1">
      <alignment vertical="center" wrapText="1"/>
    </xf>
    <xf numFmtId="0" fontId="9" fillId="0" borderId="0" xfId="74" applyFill="1" applyAlignment="1" applyProtection="1">
      <alignment vertical="top"/>
      <protection locked="0"/>
    </xf>
    <xf numFmtId="0" fontId="69" fillId="0" borderId="0" xfId="74" applyFont="1" applyFill="1" applyAlignment="1" applyProtection="1">
      <alignment vertical="top"/>
      <protection locked="0"/>
    </xf>
    <xf numFmtId="0" fontId="71" fillId="0" borderId="0" xfId="74" applyFont="1" applyFill="1" applyAlignment="1">
      <alignment vertical="top"/>
    </xf>
    <xf numFmtId="0" fontId="37" fillId="6" borderId="10" xfId="2" applyFont="1" applyFill="1" applyBorder="1" applyAlignment="1" applyProtection="1">
      <alignment horizontal="center" wrapText="1"/>
    </xf>
    <xf numFmtId="0" fontId="4" fillId="6" borderId="8" xfId="55" applyFont="1" applyFill="1" applyBorder="1" applyAlignment="1" applyProtection="1">
      <alignment horizontal="center" vertical="center" wrapText="1"/>
    </xf>
    <xf numFmtId="0" fontId="4" fillId="6" borderId="9" xfId="55" applyFont="1" applyFill="1" applyBorder="1" applyAlignment="1" applyProtection="1">
      <alignment horizontal="center" vertical="center" wrapText="1"/>
    </xf>
    <xf numFmtId="0" fontId="4" fillId="6" borderId="11" xfId="55" applyFont="1" applyFill="1" applyBorder="1" applyAlignment="1" applyProtection="1">
      <alignment horizontal="center" vertical="center" wrapText="1"/>
    </xf>
    <xf numFmtId="0" fontId="30" fillId="6" borderId="2" xfId="55" applyFont="1" applyFill="1" applyBorder="1" applyAlignment="1" applyProtection="1">
      <alignment horizontal="left" vertical="center" wrapText="1"/>
    </xf>
    <xf numFmtId="0" fontId="8" fillId="6" borderId="2" xfId="55" applyFont="1" applyFill="1" applyBorder="1" applyAlignment="1" applyProtection="1">
      <alignment horizontal="center" vertical="center" wrapText="1"/>
    </xf>
    <xf numFmtId="0" fontId="8" fillId="6" borderId="2" xfId="55" applyFont="1" applyFill="1" applyBorder="1" applyAlignment="1">
      <alignment horizontal="center" vertical="center" wrapText="1"/>
    </xf>
    <xf numFmtId="0" fontId="8" fillId="6" borderId="2" xfId="1" applyFont="1" applyFill="1" applyBorder="1" applyAlignment="1" applyProtection="1">
      <alignment horizontal="center" vertical="center" wrapText="1"/>
    </xf>
    <xf numFmtId="43" fontId="8" fillId="6" borderId="2" xfId="72"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protection locked="0"/>
    </xf>
    <xf numFmtId="0" fontId="38" fillId="6" borderId="2" xfId="55" applyFont="1" applyFill="1" applyBorder="1" applyAlignment="1" applyProtection="1">
      <alignment horizontal="center" vertical="center" wrapText="1"/>
    </xf>
    <xf numFmtId="0" fontId="7" fillId="6" borderId="2" xfId="2" quotePrefix="1" applyFont="1" applyFill="1" applyBorder="1" applyAlignment="1" applyProtection="1">
      <alignment horizontal="center" vertical="center" wrapText="1"/>
    </xf>
    <xf numFmtId="43" fontId="7" fillId="6" borderId="2" xfId="72" quotePrefix="1" applyFont="1" applyFill="1" applyBorder="1" applyAlignment="1" applyProtection="1">
      <alignment horizontal="center" vertical="center" wrapText="1"/>
    </xf>
    <xf numFmtId="0" fontId="39" fillId="6" borderId="2" xfId="55" applyFont="1" applyFill="1" applyBorder="1" applyAlignment="1" applyProtection="1">
      <alignment horizontal="center" vertical="center" wrapText="1"/>
      <protection locked="0"/>
    </xf>
    <xf numFmtId="49" fontId="38" fillId="6" borderId="2" xfId="55" applyNumberFormat="1" applyFont="1" applyFill="1" applyBorder="1" applyAlignment="1" applyProtection="1">
      <alignment horizontal="center" vertical="center" wrapText="1"/>
    </xf>
    <xf numFmtId="0" fontId="38" fillId="6" borderId="2" xfId="55" applyFont="1" applyFill="1" applyBorder="1" applyAlignment="1" applyProtection="1">
      <alignment horizontal="left" vertical="center" wrapText="1"/>
    </xf>
    <xf numFmtId="0" fontId="39" fillId="6" borderId="2" xfId="55" applyFont="1" applyFill="1" applyBorder="1" applyAlignment="1" applyProtection="1">
      <alignment horizontal="center" vertical="center" wrapText="1"/>
    </xf>
    <xf numFmtId="1" fontId="39" fillId="6" borderId="2" xfId="55" applyNumberFormat="1" applyFont="1" applyFill="1" applyBorder="1" applyAlignment="1" applyProtection="1">
      <alignment horizontal="center" vertical="center" wrapText="1"/>
      <protection locked="0"/>
    </xf>
    <xf numFmtId="43" fontId="39" fillId="6" borderId="2" xfId="72" applyFont="1" applyFill="1" applyBorder="1" applyAlignment="1" applyProtection="1">
      <alignment horizontal="center" vertical="center" wrapText="1"/>
    </xf>
    <xf numFmtId="49" fontId="39" fillId="6" borderId="2" xfId="55" applyNumberFormat="1" applyFont="1" applyFill="1" applyBorder="1" applyAlignment="1" applyProtection="1">
      <alignment horizontal="center" vertical="center" wrapText="1"/>
    </xf>
    <xf numFmtId="0" fontId="39" fillId="6" borderId="2" xfId="55" applyFont="1" applyFill="1" applyBorder="1" applyAlignment="1" applyProtection="1">
      <alignment horizontal="left" vertical="center" wrapText="1"/>
    </xf>
    <xf numFmtId="0" fontId="39" fillId="6" borderId="2" xfId="55" applyFont="1" applyFill="1" applyBorder="1" applyAlignment="1" applyProtection="1">
      <alignment horizontal="justify" vertical="center" wrapText="1"/>
    </xf>
    <xf numFmtId="0" fontId="39" fillId="6" borderId="2" xfId="55" applyFont="1" applyFill="1" applyBorder="1" applyAlignment="1">
      <alignment horizontal="center" vertical="center" wrapText="1"/>
    </xf>
    <xf numFmtId="2" fontId="39" fillId="6" borderId="2" xfId="55" applyNumberFormat="1" applyFont="1" applyFill="1" applyBorder="1" applyAlignment="1" applyProtection="1">
      <alignment horizontal="center" vertical="center" wrapText="1"/>
      <protection locked="0"/>
    </xf>
    <xf numFmtId="0" fontId="38" fillId="6" borderId="2" xfId="55" applyFont="1" applyFill="1" applyBorder="1" applyAlignment="1" applyProtection="1">
      <alignment horizontal="center" vertical="center" wrapText="1"/>
      <protection locked="0"/>
    </xf>
    <xf numFmtId="0" fontId="39" fillId="6" borderId="2" xfId="55" applyNumberFormat="1" applyFont="1" applyFill="1" applyBorder="1" applyAlignment="1" applyProtection="1">
      <alignment horizontal="left" vertical="center" wrapText="1"/>
    </xf>
    <xf numFmtId="170" fontId="39" fillId="6" borderId="2" xfId="55" applyNumberFormat="1" applyFont="1" applyFill="1" applyBorder="1" applyAlignment="1" applyProtection="1">
      <alignment horizontal="center" vertical="center" wrapText="1"/>
      <protection locked="0"/>
    </xf>
    <xf numFmtId="1" fontId="39" fillId="6" borderId="2" xfId="55" applyNumberFormat="1" applyFont="1" applyFill="1" applyBorder="1" applyAlignment="1" applyProtection="1">
      <alignment horizontal="center" vertical="center" wrapText="1"/>
    </xf>
    <xf numFmtId="0" fontId="38" fillId="6" borderId="2" xfId="55" applyFont="1" applyFill="1" applyBorder="1" applyAlignment="1">
      <alignment horizontal="center" vertical="center" wrapText="1"/>
    </xf>
    <xf numFmtId="1" fontId="38" fillId="6" borderId="2" xfId="55" applyNumberFormat="1" applyFont="1" applyFill="1" applyBorder="1" applyAlignment="1" applyProtection="1">
      <alignment horizontal="center" vertical="center" wrapText="1"/>
      <protection locked="0"/>
    </xf>
    <xf numFmtId="0" fontId="8" fillId="6" borderId="2" xfId="2" applyFont="1" applyFill="1" applyBorder="1" applyAlignment="1" applyProtection="1">
      <alignment horizontal="left" vertical="center" wrapText="1"/>
    </xf>
    <xf numFmtId="0" fontId="33" fillId="6" borderId="2" xfId="66" applyFont="1" applyFill="1" applyBorder="1" applyAlignment="1" applyProtection="1">
      <alignment horizontal="center" vertical="center" wrapText="1"/>
    </xf>
    <xf numFmtId="0" fontId="33" fillId="6" borderId="2" xfId="63" applyFont="1" applyFill="1" applyBorder="1" applyAlignment="1" applyProtection="1">
      <alignment horizontal="left" vertical="center" wrapText="1"/>
    </xf>
    <xf numFmtId="0" fontId="3" fillId="6" borderId="2" xfId="0" applyFont="1" applyFill="1" applyBorder="1" applyAlignment="1" applyProtection="1">
      <alignment horizontal="center" vertical="center" wrapText="1"/>
    </xf>
    <xf numFmtId="0" fontId="34" fillId="6" borderId="2" xfId="63" applyFont="1" applyFill="1" applyBorder="1" applyAlignment="1">
      <alignment horizontal="center" vertical="center" wrapText="1"/>
    </xf>
    <xf numFmtId="0" fontId="34" fillId="6" borderId="2" xfId="63" applyFont="1" applyFill="1" applyBorder="1" applyAlignment="1" applyProtection="1">
      <alignment horizontal="center" vertical="center" wrapText="1"/>
    </xf>
    <xf numFmtId="0" fontId="34" fillId="6" borderId="2" xfId="63" applyFont="1" applyFill="1" applyBorder="1" applyAlignment="1" applyProtection="1">
      <alignment horizontal="left" vertical="center" wrapText="1"/>
    </xf>
    <xf numFmtId="0" fontId="33" fillId="6" borderId="2" xfId="66" applyFont="1" applyFill="1" applyBorder="1" applyAlignment="1" applyProtection="1">
      <alignment horizontal="left" vertical="center" wrapText="1"/>
    </xf>
    <xf numFmtId="0" fontId="34" fillId="6" borderId="2" xfId="66" applyFont="1" applyFill="1" applyBorder="1" applyAlignment="1" applyProtection="1">
      <alignment horizontal="left" vertical="center" wrapText="1"/>
    </xf>
    <xf numFmtId="0" fontId="34" fillId="6" borderId="2" xfId="66" applyNumberFormat="1" applyFont="1" applyFill="1" applyBorder="1" applyAlignment="1" applyProtection="1">
      <alignment horizontal="left" vertical="center" wrapText="1"/>
    </xf>
    <xf numFmtId="0" fontId="34" fillId="6" borderId="2" xfId="66" applyFont="1" applyFill="1" applyBorder="1" applyAlignment="1" applyProtection="1">
      <alignment horizontal="center" vertical="center" wrapText="1"/>
    </xf>
    <xf numFmtId="171" fontId="39" fillId="6" borderId="2" xfId="72" applyNumberFormat="1" applyFont="1" applyFill="1" applyBorder="1" applyAlignment="1" applyProtection="1">
      <alignment horizontal="center" vertical="center" wrapText="1"/>
    </xf>
    <xf numFmtId="0" fontId="2" fillId="6" borderId="2" xfId="55" applyFont="1" applyFill="1" applyBorder="1" applyAlignment="1">
      <alignment horizontal="center" vertical="center" wrapText="1"/>
    </xf>
    <xf numFmtId="0" fontId="39" fillId="6" borderId="2" xfId="55" applyFont="1" applyFill="1" applyBorder="1" applyAlignment="1" applyProtection="1">
      <alignment horizontal="left" vertical="center" wrapText="1"/>
    </xf>
    <xf numFmtId="0" fontId="39" fillId="6" borderId="2" xfId="57" applyFont="1" applyFill="1" applyBorder="1" applyAlignment="1" applyProtection="1">
      <alignment horizontal="center" vertical="center" wrapText="1"/>
    </xf>
    <xf numFmtId="0" fontId="39" fillId="6" borderId="2" xfId="57" applyFont="1" applyFill="1" applyBorder="1" applyAlignment="1" applyProtection="1">
      <alignment horizontal="center" vertical="center" wrapText="1"/>
      <protection locked="0"/>
    </xf>
    <xf numFmtId="1" fontId="38" fillId="6" borderId="2" xfId="1" applyNumberFormat="1" applyFont="1" applyFill="1" applyBorder="1" applyAlignment="1" applyProtection="1">
      <alignment horizontal="center" vertical="center" wrapText="1"/>
    </xf>
    <xf numFmtId="0" fontId="38" fillId="6" borderId="2" xfId="55" applyFont="1" applyFill="1" applyBorder="1" applyAlignment="1" applyProtection="1">
      <alignment horizontal="center" vertical="center" wrapText="1"/>
    </xf>
    <xf numFmtId="43" fontId="38" fillId="6" borderId="2" xfId="72" applyFont="1" applyFill="1" applyBorder="1" applyAlignment="1" applyProtection="1">
      <alignment horizontal="center" vertical="center" wrapText="1"/>
    </xf>
    <xf numFmtId="0" fontId="37" fillId="6" borderId="2" xfId="2" applyFont="1" applyFill="1" applyBorder="1" applyAlignment="1" applyProtection="1">
      <alignment horizontal="center" wrapText="1"/>
    </xf>
    <xf numFmtId="0" fontId="4" fillId="6" borderId="1" xfId="55" applyFont="1" applyFill="1" applyBorder="1" applyAlignment="1" applyProtection="1">
      <alignment horizontal="center" vertical="center" wrapText="1"/>
    </xf>
    <xf numFmtId="0" fontId="4" fillId="6" borderId="3" xfId="55" applyFont="1" applyFill="1" applyBorder="1" applyAlignment="1" applyProtection="1">
      <alignment horizontal="center" vertical="center" wrapText="1"/>
    </xf>
    <xf numFmtId="0" fontId="4" fillId="6" borderId="7" xfId="55" applyFont="1" applyFill="1" applyBorder="1" applyAlignment="1" applyProtection="1">
      <alignment horizontal="center" vertical="center" wrapText="1"/>
    </xf>
    <xf numFmtId="0" fontId="8" fillId="6" borderId="0" xfId="55" applyFont="1" applyFill="1" applyAlignment="1" applyProtection="1">
      <alignment horizontal="center" vertical="center" wrapText="1"/>
    </xf>
    <xf numFmtId="0" fontId="8" fillId="6" borderId="2" xfId="2" quotePrefix="1" applyFont="1" applyFill="1" applyBorder="1" applyAlignment="1" applyProtection="1">
      <alignment horizontal="center" vertical="center" wrapText="1"/>
    </xf>
    <xf numFmtId="0" fontId="8" fillId="6" borderId="2" xfId="2" quotePrefix="1" applyFont="1" applyFill="1" applyBorder="1" applyAlignment="1">
      <alignment horizontal="center" vertical="center" wrapText="1"/>
    </xf>
    <xf numFmtId="43" fontId="8" fillId="6" borderId="2" xfId="72" quotePrefix="1" applyFont="1" applyFill="1" applyBorder="1" applyAlignment="1" applyProtection="1">
      <alignment horizontal="center" vertical="center" wrapText="1"/>
    </xf>
    <xf numFmtId="0" fontId="2" fillId="6" borderId="2" xfId="55" applyFont="1" applyFill="1" applyBorder="1" applyAlignment="1" applyProtection="1">
      <alignment horizontal="center" vertical="center" wrapText="1"/>
    </xf>
    <xf numFmtId="0" fontId="2" fillId="6" borderId="0" xfId="55" applyFont="1" applyFill="1" applyAlignment="1" applyProtection="1">
      <alignment horizontal="center" vertical="center" wrapText="1"/>
    </xf>
    <xf numFmtId="0" fontId="8" fillId="6" borderId="2" xfId="57" applyFont="1" applyFill="1" applyBorder="1" applyAlignment="1" applyProtection="1">
      <alignment horizontal="center" vertical="center" wrapText="1"/>
    </xf>
    <xf numFmtId="0" fontId="8" fillId="6" borderId="2" xfId="57" applyFont="1" applyFill="1" applyBorder="1" applyAlignment="1" applyProtection="1">
      <alignment horizontal="left" vertical="center" wrapText="1"/>
    </xf>
    <xf numFmtId="0" fontId="2" fillId="6" borderId="2" xfId="57" applyFont="1" applyFill="1" applyBorder="1" applyAlignment="1" applyProtection="1">
      <alignment horizontal="center" vertical="center" wrapText="1"/>
    </xf>
    <xf numFmtId="4" fontId="2" fillId="6" borderId="2" xfId="55" applyNumberFormat="1" applyFont="1" applyFill="1" applyBorder="1" applyAlignment="1" applyProtection="1">
      <alignment horizontal="center" vertical="center" wrapText="1"/>
    </xf>
    <xf numFmtId="43" fontId="2" fillId="6" borderId="2" xfId="72" applyFont="1" applyFill="1" applyBorder="1" applyAlignment="1" applyProtection="1">
      <alignment horizontal="center" vertical="center" wrapText="1"/>
    </xf>
    <xf numFmtId="0" fontId="2" fillId="6" borderId="0" xfId="57" applyFont="1" applyFill="1" applyAlignment="1" applyProtection="1">
      <alignment horizontal="center" vertical="center" wrapText="1"/>
    </xf>
    <xf numFmtId="4" fontId="2" fillId="6" borderId="2" xfId="55" applyNumberFormat="1" applyFont="1" applyFill="1" applyBorder="1" applyAlignment="1" applyProtection="1">
      <alignment horizontal="center" vertical="center" wrapText="1"/>
      <protection locked="0"/>
    </xf>
    <xf numFmtId="0" fontId="2" fillId="6" borderId="2" xfId="55" applyFont="1" applyFill="1" applyBorder="1" applyAlignment="1" applyProtection="1">
      <alignment horizontal="left" vertical="center" wrapText="1"/>
    </xf>
    <xf numFmtId="0" fontId="2" fillId="6" borderId="2" xfId="57" applyFont="1" applyFill="1" applyBorder="1" applyAlignment="1" applyProtection="1">
      <alignment horizontal="left" vertical="center" wrapText="1"/>
    </xf>
    <xf numFmtId="43" fontId="2" fillId="6" borderId="2" xfId="72" applyFont="1" applyFill="1" applyBorder="1" applyAlignment="1" applyProtection="1">
      <alignment horizontal="center" vertical="center" wrapText="1"/>
      <protection locked="0"/>
    </xf>
    <xf numFmtId="1" fontId="2" fillId="6" borderId="2" xfId="55" applyNumberFormat="1" applyFont="1" applyFill="1" applyBorder="1" applyAlignment="1" applyProtection="1">
      <alignment horizontal="center" vertical="center" wrapText="1"/>
      <protection locked="0"/>
    </xf>
    <xf numFmtId="1" fontId="2" fillId="6" borderId="2" xfId="55" applyNumberFormat="1" applyFont="1" applyFill="1" applyBorder="1" applyAlignment="1" applyProtection="1">
      <alignment horizontal="center" vertical="center" wrapText="1"/>
    </xf>
    <xf numFmtId="2" fontId="2" fillId="6" borderId="2" xfId="55" applyNumberFormat="1" applyFont="1" applyFill="1" applyBorder="1" applyAlignment="1" applyProtection="1">
      <alignment horizontal="center" vertical="center" wrapText="1"/>
      <protection locked="0"/>
    </xf>
    <xf numFmtId="4" fontId="2" fillId="6" borderId="0" xfId="55" applyNumberFormat="1" applyFont="1" applyFill="1" applyBorder="1" applyAlignment="1" applyProtection="1">
      <alignment horizontal="center" vertical="center" wrapText="1"/>
    </xf>
    <xf numFmtId="0" fontId="2" fillId="6" borderId="0" xfId="55" applyFont="1" applyFill="1" applyBorder="1" applyAlignment="1" applyProtection="1">
      <alignment horizontal="center" vertical="center" wrapText="1"/>
    </xf>
    <xf numFmtId="0" fontId="8" fillId="6" borderId="2" xfId="55" applyFont="1" applyFill="1" applyBorder="1" applyAlignment="1" applyProtection="1">
      <alignment horizontal="left" vertical="center" wrapText="1"/>
    </xf>
    <xf numFmtId="0" fontId="8" fillId="6" borderId="2" xfId="2" applyFont="1" applyFill="1" applyBorder="1" applyAlignment="1" applyProtection="1">
      <alignment vertical="center" wrapText="1"/>
    </xf>
    <xf numFmtId="0" fontId="31" fillId="6" borderId="2" xfId="57" applyFont="1" applyFill="1" applyBorder="1" applyAlignment="1">
      <alignment horizontal="center" vertical="center" wrapText="1"/>
    </xf>
    <xf numFmtId="0" fontId="2" fillId="6" borderId="2" xfId="2" applyFont="1" applyFill="1" applyBorder="1" applyAlignment="1" applyProtection="1">
      <alignment horizontal="center" vertical="center" wrapText="1"/>
    </xf>
    <xf numFmtId="170" fontId="2" fillId="6" borderId="2" xfId="55" applyNumberFormat="1" applyFont="1" applyFill="1" applyBorder="1" applyAlignment="1" applyProtection="1">
      <alignment horizontal="center" vertical="center" wrapText="1"/>
      <protection locked="0"/>
    </xf>
    <xf numFmtId="0" fontId="8" fillId="6" borderId="2" xfId="2" applyFont="1" applyFill="1" applyBorder="1" applyAlignment="1" applyProtection="1">
      <alignment horizontal="justify" vertical="center"/>
    </xf>
    <xf numFmtId="0" fontId="2" fillId="6" borderId="2" xfId="2" applyFont="1" applyFill="1" applyBorder="1" applyAlignment="1" applyProtection="1">
      <alignment horizontal="center" vertical="center"/>
    </xf>
    <xf numFmtId="0" fontId="2" fillId="6" borderId="2" xfId="2" applyFont="1" applyFill="1" applyBorder="1" applyAlignment="1" applyProtection="1">
      <alignment horizontal="left" vertical="center" wrapText="1"/>
    </xf>
    <xf numFmtId="2" fontId="2" fillId="6" borderId="2" xfId="55" applyNumberFormat="1" applyFont="1" applyFill="1" applyBorder="1" applyAlignment="1" applyProtection="1">
      <alignment horizontal="center" vertical="center" wrapText="1"/>
    </xf>
    <xf numFmtId="0" fontId="3" fillId="6" borderId="2" xfId="2" applyFont="1" applyFill="1" applyBorder="1" applyAlignment="1">
      <alignment horizontal="left" vertical="center" wrapText="1"/>
    </xf>
    <xf numFmtId="0" fontId="8" fillId="6" borderId="2" xfId="2" applyFont="1" applyFill="1" applyBorder="1" applyAlignment="1" applyProtection="1">
      <alignment vertical="center"/>
    </xf>
    <xf numFmtId="2" fontId="2" fillId="6" borderId="2" xfId="2" applyNumberFormat="1" applyFont="1" applyFill="1" applyBorder="1" applyAlignment="1" applyProtection="1">
      <alignment horizontal="left" vertical="center" wrapText="1"/>
    </xf>
    <xf numFmtId="2" fontId="3" fillId="6" borderId="2" xfId="2" applyNumberFormat="1" applyFont="1" applyFill="1" applyBorder="1" applyAlignment="1">
      <alignment horizontal="left" vertical="center" wrapText="1"/>
    </xf>
    <xf numFmtId="1" fontId="2" fillId="6" borderId="2" xfId="2" applyNumberFormat="1" applyFill="1" applyBorder="1" applyAlignment="1">
      <alignment horizontal="center" vertical="center" wrapText="1"/>
    </xf>
    <xf numFmtId="0" fontId="2" fillId="6" borderId="2" xfId="2" applyFont="1" applyFill="1" applyBorder="1" applyAlignment="1" applyProtection="1">
      <alignment vertical="center"/>
    </xf>
    <xf numFmtId="0" fontId="3" fillId="6" borderId="2" xfId="2" applyFont="1" applyFill="1" applyBorder="1" applyAlignment="1" applyProtection="1">
      <alignment vertical="center"/>
    </xf>
    <xf numFmtId="9" fontId="8" fillId="6" borderId="2" xfId="59" applyFont="1" applyFill="1" applyBorder="1" applyAlignment="1" applyProtection="1">
      <alignment vertical="center" wrapText="1"/>
    </xf>
    <xf numFmtId="0" fontId="2" fillId="6" borderId="2" xfId="0" applyFont="1" applyFill="1" applyBorder="1" applyAlignment="1" applyProtection="1">
      <alignment horizontal="left" vertical="center"/>
    </xf>
    <xf numFmtId="0" fontId="3" fillId="6" borderId="2" xfId="0" applyFont="1" applyFill="1" applyBorder="1" applyAlignment="1">
      <alignment horizontal="center" vertical="center" wrapText="1"/>
    </xf>
    <xf numFmtId="0" fontId="8" fillId="6" borderId="0" xfId="57" applyFont="1" applyFill="1" applyAlignment="1" applyProtection="1">
      <alignment horizontal="center" vertical="center" wrapText="1"/>
    </xf>
    <xf numFmtId="0" fontId="1" fillId="6" borderId="2" xfId="0" applyFont="1" applyFill="1" applyBorder="1" applyAlignment="1" applyProtection="1">
      <alignment horizontal="center" vertical="center" wrapText="1"/>
    </xf>
    <xf numFmtId="0" fontId="1" fillId="6" borderId="2" xfId="0" applyFont="1" applyFill="1" applyBorder="1" applyAlignment="1" applyProtection="1">
      <alignment horizontal="left" vertical="center" wrapText="1"/>
    </xf>
    <xf numFmtId="0" fontId="3" fillId="6" borderId="2" xfId="65" applyFont="1" applyFill="1" applyBorder="1" applyAlignment="1">
      <alignment horizontal="center" vertical="center" wrapText="1"/>
    </xf>
    <xf numFmtId="0" fontId="3" fillId="6" borderId="2" xfId="65" applyFont="1" applyFill="1" applyBorder="1" applyAlignment="1" applyProtection="1">
      <alignment horizontal="center" vertical="center" wrapText="1"/>
    </xf>
    <xf numFmtId="0" fontId="3" fillId="6" borderId="2" xfId="0" applyFont="1" applyFill="1" applyBorder="1" applyAlignment="1" applyProtection="1">
      <alignment horizontal="left" vertical="center" wrapText="1"/>
    </xf>
    <xf numFmtId="0" fontId="1" fillId="6" borderId="2" xfId="57" applyFont="1" applyFill="1" applyBorder="1" applyAlignment="1">
      <alignment horizontal="center" vertical="center" wrapText="1"/>
    </xf>
    <xf numFmtId="0" fontId="1" fillId="6" borderId="2" xfId="55" applyFont="1" applyFill="1" applyBorder="1" applyAlignment="1">
      <alignment horizontal="left" vertical="center" wrapText="1"/>
    </xf>
    <xf numFmtId="0" fontId="3" fillId="6" borderId="2" xfId="57" applyFont="1" applyFill="1" applyBorder="1" applyAlignment="1">
      <alignment horizontal="center" vertical="center" wrapText="1"/>
    </xf>
    <xf numFmtId="1" fontId="3" fillId="6" borderId="2" xfId="55" applyNumberFormat="1" applyFont="1" applyFill="1" applyBorder="1" applyAlignment="1" applyProtection="1">
      <alignment horizontal="center" vertical="center" wrapText="1"/>
      <protection locked="0"/>
    </xf>
    <xf numFmtId="1" fontId="34" fillId="6" borderId="2" xfId="55" applyNumberFormat="1" applyFont="1" applyFill="1" applyBorder="1" applyAlignment="1">
      <alignment horizontal="center" vertical="center" wrapText="1"/>
    </xf>
    <xf numFmtId="0" fontId="3" fillId="6" borderId="0" xfId="57" applyFont="1" applyFill="1" applyAlignment="1">
      <alignment horizontal="center" vertical="center" wrapText="1"/>
    </xf>
    <xf numFmtId="0" fontId="3" fillId="6" borderId="2" xfId="55" applyFont="1" applyFill="1" applyBorder="1" applyAlignment="1">
      <alignment horizontal="justify" vertical="center" wrapText="1"/>
    </xf>
    <xf numFmtId="0" fontId="3" fillId="6" borderId="2" xfId="0" applyFont="1" applyFill="1" applyBorder="1" applyAlignment="1">
      <alignment horizontal="left" vertical="center" wrapText="1"/>
    </xf>
    <xf numFmtId="2" fontId="3" fillId="6" borderId="2" xfId="55" applyNumberFormat="1" applyFont="1" applyFill="1" applyBorder="1" applyAlignment="1" applyProtection="1">
      <alignment horizontal="center" vertical="center" wrapText="1"/>
      <protection locked="0"/>
    </xf>
    <xf numFmtId="0" fontId="3" fillId="6" borderId="2" xfId="55" applyFont="1" applyFill="1" applyBorder="1" applyAlignment="1">
      <alignment horizontal="left" vertical="center" wrapText="1"/>
    </xf>
    <xf numFmtId="0" fontId="3" fillId="6" borderId="2" xfId="55" applyFont="1" applyFill="1" applyBorder="1" applyAlignment="1">
      <alignment horizontal="center" vertical="center" wrapText="1"/>
    </xf>
    <xf numFmtId="0" fontId="2" fillId="6" borderId="2" xfId="57" applyFill="1" applyBorder="1" applyAlignment="1">
      <alignment horizontal="left" vertical="center" wrapText="1"/>
    </xf>
    <xf numFmtId="0" fontId="2" fillId="6" borderId="2" xfId="2" applyFont="1" applyFill="1" applyBorder="1" applyAlignment="1" applyProtection="1">
      <alignment vertical="center" wrapText="1"/>
    </xf>
    <xf numFmtId="0" fontId="32" fillId="6" borderId="0" xfId="57" applyFont="1" applyFill="1" applyAlignment="1" applyProtection="1">
      <alignment horizontal="center" vertical="center" wrapText="1"/>
    </xf>
    <xf numFmtId="0" fontId="2" fillId="6" borderId="2" xfId="2" applyFont="1" applyFill="1" applyBorder="1" applyAlignment="1" applyProtection="1">
      <alignment horizontal="justify" vertical="center" wrapText="1"/>
    </xf>
    <xf numFmtId="0" fontId="2" fillId="6" borderId="2" xfId="2" applyFont="1" applyFill="1" applyBorder="1" applyAlignment="1" applyProtection="1">
      <alignment horizontal="justify" vertical="center"/>
    </xf>
    <xf numFmtId="0" fontId="2" fillId="6" borderId="2" xfId="55" applyFont="1" applyFill="1" applyBorder="1" applyAlignment="1" applyProtection="1">
      <alignment horizontal="center" vertical="center"/>
    </xf>
    <xf numFmtId="1" fontId="8" fillId="6" borderId="2" xfId="1" applyNumberFormat="1" applyFont="1" applyFill="1" applyBorder="1" applyAlignment="1" applyProtection="1">
      <alignment horizontal="center" vertical="center" wrapText="1"/>
    </xf>
    <xf numFmtId="0" fontId="8" fillId="6" borderId="2" xfId="57"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pplyProtection="1">
      <alignment vertical="top"/>
    </xf>
    <xf numFmtId="43" fontId="3" fillId="6" borderId="0" xfId="72" applyFont="1" applyFill="1" applyAlignment="1" applyProtection="1">
      <alignment vertical="top"/>
    </xf>
    <xf numFmtId="0" fontId="7" fillId="6" borderId="1" xfId="32" applyFont="1" applyFill="1" applyBorder="1" applyAlignment="1" applyProtection="1">
      <alignment horizontal="center" vertical="center" wrapText="1"/>
    </xf>
    <xf numFmtId="0" fontId="7" fillId="6" borderId="3" xfId="32" applyFont="1" applyFill="1" applyBorder="1" applyAlignment="1" applyProtection="1">
      <alignment horizontal="center" vertical="center" wrapText="1"/>
    </xf>
    <xf numFmtId="0" fontId="7" fillId="6" borderId="7" xfId="32" applyFont="1" applyFill="1" applyBorder="1" applyAlignment="1" applyProtection="1">
      <alignment horizontal="center" vertical="center" wrapText="1"/>
    </xf>
    <xf numFmtId="0" fontId="2" fillId="6" borderId="0" xfId="32" applyFont="1" applyFill="1" applyBorder="1" applyAlignment="1" applyProtection="1">
      <alignment vertical="center"/>
    </xf>
    <xf numFmtId="0" fontId="7" fillId="6" borderId="2" xfId="54" applyFont="1" applyFill="1" applyBorder="1" applyAlignment="1" applyProtection="1">
      <alignment horizontal="left" vertical="top" wrapText="1"/>
    </xf>
    <xf numFmtId="0" fontId="8" fillId="6" borderId="2" xfId="32" applyFont="1" applyFill="1" applyBorder="1" applyAlignment="1" applyProtection="1">
      <alignment horizontal="center" vertical="center"/>
    </xf>
    <xf numFmtId="0" fontId="2" fillId="6" borderId="0" xfId="32" applyFont="1" applyFill="1" applyBorder="1" applyAlignment="1" applyProtection="1">
      <alignment horizontal="center" vertical="center"/>
    </xf>
    <xf numFmtId="0" fontId="8" fillId="6" borderId="2" xfId="32" applyFont="1" applyFill="1" applyBorder="1" applyAlignment="1" applyProtection="1">
      <alignment vertical="center"/>
    </xf>
    <xf numFmtId="0" fontId="8" fillId="6" borderId="0" xfId="32" applyFont="1" applyFill="1" applyBorder="1" applyAlignment="1" applyProtection="1">
      <alignment vertical="center"/>
    </xf>
    <xf numFmtId="0" fontId="8" fillId="6" borderId="2" xfId="69" applyFont="1" applyFill="1" applyBorder="1" applyAlignment="1" applyProtection="1">
      <alignment horizontal="center" vertical="center"/>
    </xf>
    <xf numFmtId="0" fontId="8" fillId="6" borderId="2" xfId="69" applyFont="1" applyFill="1" applyBorder="1" applyAlignment="1" applyProtection="1">
      <alignment horizontal="justify" vertical="center"/>
    </xf>
    <xf numFmtId="0" fontId="2" fillId="6" borderId="2" xfId="32" applyFont="1" applyFill="1" applyBorder="1" applyAlignment="1" applyProtection="1">
      <alignment horizontal="center" vertical="center" wrapText="1"/>
    </xf>
    <xf numFmtId="0" fontId="2" fillId="6" borderId="2" xfId="32" applyFont="1" applyFill="1" applyBorder="1" applyAlignment="1" applyProtection="1">
      <alignment vertical="center"/>
    </xf>
    <xf numFmtId="0" fontId="2" fillId="6" borderId="2" xfId="69" applyNumberFormat="1" applyFont="1" applyFill="1" applyBorder="1" applyAlignment="1" applyProtection="1">
      <alignment horizontal="left" vertical="center" wrapText="1"/>
    </xf>
    <xf numFmtId="0" fontId="58" fillId="6" borderId="2" xfId="69" applyFont="1" applyFill="1" applyBorder="1" applyAlignment="1" applyProtection="1">
      <alignment horizontal="center" vertical="center" wrapText="1"/>
    </xf>
    <xf numFmtId="0" fontId="6" fillId="6" borderId="2" xfId="67" applyFont="1" applyFill="1" applyBorder="1" applyAlignment="1">
      <alignment horizontal="center" vertical="center" wrapText="1"/>
    </xf>
    <xf numFmtId="2" fontId="58" fillId="6" borderId="2" xfId="0" applyNumberFormat="1" applyFont="1" applyFill="1" applyBorder="1" applyAlignment="1" applyProtection="1">
      <alignment horizontal="center" vertical="center" wrapText="1"/>
      <protection locked="0"/>
    </xf>
    <xf numFmtId="43" fontId="58" fillId="6" borderId="2" xfId="72" applyFont="1" applyFill="1" applyBorder="1" applyAlignment="1" applyProtection="1">
      <alignment horizontal="center" vertical="center" wrapText="1"/>
    </xf>
    <xf numFmtId="0" fontId="8" fillId="6" borderId="2" xfId="69" applyNumberFormat="1" applyFont="1" applyFill="1" applyBorder="1" applyAlignment="1" applyProtection="1">
      <alignment horizontal="left" vertical="top" wrapText="1"/>
    </xf>
    <xf numFmtId="0" fontId="58" fillId="6" borderId="2" xfId="67" applyFont="1" applyFill="1" applyBorder="1" applyAlignment="1">
      <alignment horizontal="center" vertical="center" wrapText="1"/>
    </xf>
    <xf numFmtId="0" fontId="8" fillId="6" borderId="2" xfId="32" applyFont="1" applyFill="1" applyBorder="1" applyAlignment="1" applyProtection="1">
      <alignment horizontal="center" vertical="center" wrapText="1"/>
      <protection locked="0"/>
    </xf>
    <xf numFmtId="0" fontId="2" fillId="6" borderId="2" xfId="69" applyNumberFormat="1" applyFont="1" applyFill="1" applyBorder="1" applyAlignment="1" applyProtection="1">
      <alignment horizontal="left" vertical="top" wrapText="1"/>
    </xf>
    <xf numFmtId="0" fontId="2" fillId="6" borderId="2" xfId="32" applyFont="1" applyFill="1" applyBorder="1" applyAlignment="1" applyProtection="1">
      <alignment horizontal="left" vertical="top" wrapText="1"/>
    </xf>
    <xf numFmtId="0" fontId="2" fillId="6" borderId="2" xfId="32" applyFont="1" applyFill="1" applyBorder="1" applyAlignment="1" applyProtection="1">
      <alignment horizontal="center" vertical="center"/>
      <protection locked="0"/>
    </xf>
    <xf numFmtId="0" fontId="60" fillId="6" borderId="2" xfId="69" applyFont="1" applyFill="1" applyBorder="1" applyAlignment="1" applyProtection="1">
      <alignment vertical="center"/>
    </xf>
    <xf numFmtId="0" fontId="31" fillId="6" borderId="2" xfId="32" applyFont="1" applyFill="1" applyBorder="1" applyAlignment="1" applyProtection="1">
      <alignment horizontal="center" vertical="center"/>
    </xf>
    <xf numFmtId="0" fontId="31" fillId="6" borderId="2" xfId="32" applyFont="1" applyFill="1" applyBorder="1" applyAlignment="1">
      <alignment horizontal="center" vertical="center"/>
    </xf>
    <xf numFmtId="0" fontId="2" fillId="6" borderId="2" xfId="69" applyFont="1" applyFill="1" applyBorder="1" applyAlignment="1" applyProtection="1">
      <alignment horizontal="left" vertical="top" wrapText="1"/>
    </xf>
    <xf numFmtId="0" fontId="60" fillId="6" borderId="2" xfId="69" applyFont="1" applyFill="1" applyBorder="1" applyAlignment="1" applyProtection="1">
      <alignment horizontal="justify" vertical="center" wrapText="1"/>
    </xf>
    <xf numFmtId="0" fontId="61" fillId="6" borderId="2" xfId="69" applyFont="1" applyFill="1" applyBorder="1" applyAlignment="1" applyProtection="1">
      <alignment horizontal="justify" vertical="top" wrapText="1"/>
    </xf>
    <xf numFmtId="0" fontId="31" fillId="6" borderId="2" xfId="32" applyFont="1" applyFill="1" applyBorder="1" applyAlignment="1" applyProtection="1">
      <alignment horizontal="center" vertical="center" wrapText="1"/>
    </xf>
    <xf numFmtId="0" fontId="2" fillId="6" borderId="2" xfId="69" applyFont="1" applyFill="1" applyBorder="1" applyAlignment="1" applyProtection="1">
      <alignment horizontal="justify" vertical="center"/>
    </xf>
    <xf numFmtId="0" fontId="8" fillId="6" borderId="2" xfId="69" applyFont="1" applyFill="1" applyBorder="1" applyAlignment="1" applyProtection="1">
      <alignment horizontal="left" vertical="center"/>
    </xf>
    <xf numFmtId="0" fontId="61" fillId="6" borderId="2" xfId="69" applyFont="1" applyFill="1" applyBorder="1" applyAlignment="1" applyProtection="1">
      <alignment horizontal="justify" vertical="justify" wrapText="1"/>
    </xf>
    <xf numFmtId="0" fontId="2" fillId="6" borderId="2" xfId="69" applyFont="1" applyFill="1" applyBorder="1" applyAlignment="1" applyProtection="1">
      <alignment horizontal="justify" vertical="top" wrapText="1"/>
    </xf>
    <xf numFmtId="0" fontId="8" fillId="6" borderId="2" xfId="69" applyFont="1" applyFill="1" applyBorder="1" applyAlignment="1" applyProtection="1">
      <alignment horizontal="center" vertical="center" wrapText="1"/>
    </xf>
    <xf numFmtId="0" fontId="58" fillId="6" borderId="2" xfId="69" applyFont="1" applyFill="1" applyBorder="1" applyAlignment="1">
      <alignment horizontal="center" vertical="center" wrapText="1"/>
    </xf>
    <xf numFmtId="0" fontId="8" fillId="6" borderId="2" xfId="69" applyFont="1" applyFill="1" applyBorder="1" applyAlignment="1" applyProtection="1">
      <alignment horizontal="justify" vertical="justify" wrapText="1"/>
    </xf>
    <xf numFmtId="0" fontId="8" fillId="6" borderId="2" xfId="32" applyFont="1" applyFill="1" applyBorder="1" applyAlignment="1" applyProtection="1">
      <alignment horizontal="center" vertical="center"/>
      <protection locked="0"/>
    </xf>
    <xf numFmtId="2" fontId="58" fillId="6" borderId="2" xfId="67" applyNumberFormat="1" applyFont="1" applyFill="1" applyBorder="1" applyAlignment="1" applyProtection="1">
      <alignment horizontal="center" vertical="center" wrapText="1"/>
      <protection locked="0"/>
    </xf>
    <xf numFmtId="0" fontId="2" fillId="6" borderId="2" xfId="69" applyFont="1" applyFill="1" applyBorder="1" applyAlignment="1" applyProtection="1">
      <alignment horizontal="justify" vertical="justify" wrapText="1"/>
    </xf>
    <xf numFmtId="0" fontId="62" fillId="6" borderId="2" xfId="70" applyFont="1" applyFill="1" applyBorder="1" applyAlignment="1" applyProtection="1">
      <alignment horizontal="justify" vertical="center" wrapText="1"/>
    </xf>
    <xf numFmtId="0" fontId="2" fillId="6" borderId="2" xfId="32" applyFill="1" applyBorder="1" applyAlignment="1">
      <alignment horizontal="center" vertical="center"/>
    </xf>
    <xf numFmtId="0" fontId="62" fillId="6" borderId="2" xfId="70" applyFont="1" applyFill="1" applyBorder="1" applyAlignment="1" applyProtection="1">
      <alignment horizontal="left" vertical="top" wrapText="1"/>
    </xf>
    <xf numFmtId="0" fontId="62" fillId="6" borderId="2" xfId="71" applyFont="1" applyFill="1" applyBorder="1" applyAlignment="1" applyProtection="1">
      <alignment horizontal="center" vertical="center" wrapText="1"/>
    </xf>
    <xf numFmtId="0" fontId="58" fillId="6" borderId="2" xfId="32" applyFont="1" applyFill="1" applyBorder="1" applyAlignment="1">
      <alignment horizontal="center" vertical="center" wrapText="1"/>
    </xf>
    <xf numFmtId="0" fontId="2" fillId="6" borderId="2" xfId="54" applyFont="1" applyFill="1" applyBorder="1" applyAlignment="1" applyProtection="1">
      <alignment horizontal="justify" vertical="top" wrapText="1"/>
    </xf>
    <xf numFmtId="0" fontId="8" fillId="6" borderId="2" xfId="69" applyFont="1" applyFill="1" applyBorder="1" applyAlignment="1" applyProtection="1">
      <alignment horizontal="center" vertical="center"/>
    </xf>
    <xf numFmtId="0" fontId="2" fillId="6" borderId="2" xfId="32" applyFont="1" applyFill="1" applyBorder="1" applyAlignment="1" applyProtection="1">
      <alignment horizontal="justify" vertical="justify" wrapText="1"/>
    </xf>
    <xf numFmtId="0" fontId="8" fillId="6" borderId="2" xfId="32" applyFont="1" applyFill="1" applyBorder="1" applyAlignment="1" applyProtection="1">
      <alignment horizontal="justify" vertical="justify" wrapText="1"/>
    </xf>
    <xf numFmtId="0" fontId="31" fillId="6" borderId="2" xfId="32" applyFont="1" applyFill="1" applyBorder="1" applyAlignment="1" applyProtection="1">
      <alignment vertical="center"/>
    </xf>
    <xf numFmtId="0" fontId="8" fillId="6" borderId="2" xfId="32" applyFont="1" applyFill="1" applyBorder="1" applyAlignment="1" applyProtection="1">
      <alignment horizontal="left" vertical="center" wrapText="1"/>
    </xf>
    <xf numFmtId="0" fontId="8" fillId="6" borderId="0" xfId="32" applyFont="1" applyFill="1" applyBorder="1" applyAlignment="1" applyProtection="1">
      <alignment horizontal="justify" vertical="center"/>
    </xf>
    <xf numFmtId="0" fontId="8" fillId="6" borderId="2" xfId="32" applyFont="1" applyFill="1" applyBorder="1" applyAlignment="1" applyProtection="1">
      <alignment horizontal="left" vertical="top" wrapText="1"/>
    </xf>
    <xf numFmtId="0" fontId="8" fillId="6" borderId="2" xfId="32" applyFont="1" applyFill="1" applyBorder="1" applyAlignment="1" applyProtection="1">
      <alignment horizontal="justify" vertical="center"/>
      <protection locked="0"/>
    </xf>
    <xf numFmtId="0" fontId="58" fillId="6" borderId="2" xfId="54" applyFont="1" applyFill="1" applyBorder="1" applyAlignment="1" applyProtection="1">
      <alignment horizontal="center" vertical="center" wrapText="1"/>
    </xf>
    <xf numFmtId="0" fontId="58" fillId="6" borderId="2" xfId="0" applyFont="1" applyFill="1" applyBorder="1" applyAlignment="1" applyProtection="1">
      <alignment horizontal="center" vertical="center" wrapText="1"/>
      <protection locked="0"/>
    </xf>
    <xf numFmtId="0" fontId="8" fillId="6" borderId="2" xfId="32" applyFont="1" applyFill="1" applyBorder="1" applyAlignment="1" applyProtection="1">
      <alignment horizontal="left" vertical="center"/>
    </xf>
    <xf numFmtId="0" fontId="2" fillId="6" borderId="2" xfId="69" applyFont="1" applyFill="1" applyBorder="1" applyAlignment="1" applyProtection="1">
      <alignment horizontal="left" vertical="center" wrapText="1"/>
    </xf>
    <xf numFmtId="0" fontId="2" fillId="6" borderId="2" xfId="69" applyFont="1" applyFill="1" applyBorder="1" applyAlignment="1" applyProtection="1">
      <alignment horizontal="justify" vertical="center" wrapText="1"/>
    </xf>
    <xf numFmtId="0" fontId="2" fillId="6" borderId="2" xfId="69" applyFont="1" applyFill="1" applyBorder="1" applyAlignment="1" applyProtection="1">
      <alignment vertical="top" wrapText="1"/>
    </xf>
    <xf numFmtId="0" fontId="2" fillId="6" borderId="2" xfId="67" applyFont="1" applyFill="1" applyBorder="1" applyAlignment="1" applyProtection="1">
      <alignment horizontal="justify" vertical="top" wrapText="1"/>
    </xf>
    <xf numFmtId="0" fontId="30" fillId="6" borderId="2" xfId="69" applyFont="1" applyFill="1" applyBorder="1" applyAlignment="1" applyProtection="1">
      <alignment vertical="center"/>
    </xf>
    <xf numFmtId="0" fontId="8" fillId="6" borderId="2" xfId="69" applyFont="1" applyFill="1" applyBorder="1" applyAlignment="1" applyProtection="1">
      <alignment horizontal="left" vertical="center" wrapText="1"/>
    </xf>
    <xf numFmtId="0" fontId="47" fillId="6" borderId="2" xfId="69" applyFont="1" applyFill="1" applyBorder="1" applyAlignment="1" applyProtection="1">
      <alignment horizontal="left" vertical="center" wrapText="1"/>
    </xf>
    <xf numFmtId="0" fontId="2" fillId="6" borderId="2" xfId="69" applyFont="1" applyFill="1" applyBorder="1" applyAlignment="1" applyProtection="1">
      <alignment vertical="center" wrapText="1"/>
      <protection locked="0"/>
    </xf>
    <xf numFmtId="43" fontId="52" fillId="6" borderId="2" xfId="72" applyFont="1" applyFill="1" applyBorder="1" applyAlignment="1" applyProtection="1">
      <alignment horizontal="center" vertical="center" wrapText="1"/>
    </xf>
    <xf numFmtId="43" fontId="2" fillId="6" borderId="0" xfId="7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8" fillId="6" borderId="0" xfId="32" applyFont="1" applyFill="1" applyBorder="1" applyAlignment="1" applyProtection="1">
      <alignment horizontal="center" vertical="center"/>
    </xf>
    <xf numFmtId="0" fontId="47" fillId="6" borderId="0" xfId="32" applyFont="1" applyFill="1" applyBorder="1" applyAlignment="1" applyProtection="1">
      <alignment horizontal="center" vertical="center"/>
    </xf>
    <xf numFmtId="43" fontId="8" fillId="6" borderId="0" xfId="72" applyFont="1" applyFill="1" applyBorder="1" applyAlignment="1" applyProtection="1">
      <alignment horizontal="center" vertical="center"/>
    </xf>
    <xf numFmtId="0" fontId="2" fillId="6" borderId="0" xfId="32" applyFont="1" applyFill="1" applyBorder="1" applyAlignment="1" applyProtection="1">
      <alignment horizontal="center" vertical="center" wrapText="1"/>
    </xf>
    <xf numFmtId="0" fontId="36" fillId="6" borderId="2" xfId="55" applyFont="1" applyFill="1" applyBorder="1" applyAlignment="1" applyProtection="1">
      <alignment horizontal="center" wrapText="1"/>
    </xf>
    <xf numFmtId="0" fontId="0" fillId="6" borderId="0" xfId="0" applyFill="1" applyProtection="1"/>
    <xf numFmtId="0" fontId="0" fillId="6" borderId="2" xfId="0" applyFill="1" applyBorder="1" applyProtection="1"/>
    <xf numFmtId="0" fontId="8" fillId="6" borderId="2" xfId="54" applyFont="1" applyFill="1" applyBorder="1" applyAlignment="1" applyProtection="1">
      <alignment horizontal="center" vertical="center"/>
    </xf>
    <xf numFmtId="0" fontId="33" fillId="6" borderId="2" xfId="0" applyFont="1" applyFill="1" applyBorder="1" applyAlignment="1" applyProtection="1">
      <alignment horizontal="left" vertical="center" wrapText="1"/>
    </xf>
    <xf numFmtId="0" fontId="34" fillId="6" borderId="2" xfId="0" applyFont="1" applyFill="1" applyBorder="1" applyAlignment="1" applyProtection="1">
      <alignment horizontal="center" vertical="center" wrapText="1"/>
    </xf>
    <xf numFmtId="0" fontId="34" fillId="6" borderId="2" xfId="0" applyFont="1" applyFill="1" applyBorder="1" applyAlignment="1">
      <alignment horizontal="center" vertical="center" wrapText="1"/>
    </xf>
    <xf numFmtId="1" fontId="34" fillId="6" borderId="2" xfId="0" applyNumberFormat="1" applyFont="1" applyFill="1" applyBorder="1" applyAlignment="1" applyProtection="1">
      <alignment horizontal="center" vertical="center" wrapText="1"/>
    </xf>
    <xf numFmtId="43" fontId="34" fillId="6" borderId="2" xfId="72" applyFont="1" applyFill="1" applyBorder="1" applyAlignment="1" applyProtection="1">
      <alignment horizontal="center" vertical="center" wrapText="1"/>
    </xf>
    <xf numFmtId="0" fontId="34" fillId="6" borderId="2" xfId="0" applyFont="1" applyFill="1" applyBorder="1" applyAlignment="1" applyProtection="1">
      <alignment horizontal="left" vertical="center" wrapText="1"/>
    </xf>
    <xf numFmtId="1" fontId="34" fillId="6" borderId="2" xfId="0" applyNumberFormat="1" applyFont="1" applyFill="1" applyBorder="1" applyAlignment="1" applyProtection="1">
      <alignment horizontal="center" vertical="center" wrapText="1"/>
      <protection locked="0"/>
    </xf>
    <xf numFmtId="0" fontId="3" fillId="6" borderId="2" xfId="1" applyFont="1" applyFill="1" applyBorder="1" applyAlignment="1" applyProtection="1">
      <alignment horizontal="left" vertical="center" wrapText="1"/>
    </xf>
    <xf numFmtId="0" fontId="3" fillId="6" borderId="2" xfId="1" applyFont="1" applyFill="1" applyBorder="1" applyAlignment="1" applyProtection="1">
      <alignment horizontal="center" vertical="center" wrapText="1"/>
    </xf>
    <xf numFmtId="0" fontId="39" fillId="6" borderId="2" xfId="0" applyFont="1" applyFill="1" applyBorder="1" applyAlignment="1">
      <alignment horizontal="center" vertical="center" wrapText="1"/>
    </xf>
    <xf numFmtId="2" fontId="2" fillId="6" borderId="2" xfId="1" applyNumberFormat="1" applyFont="1" applyFill="1" applyBorder="1" applyAlignment="1" applyProtection="1">
      <alignment horizontal="center" vertical="center" wrapText="1"/>
      <protection locked="0"/>
    </xf>
    <xf numFmtId="1" fontId="39" fillId="6" borderId="2" xfId="0" applyNumberFormat="1" applyFont="1" applyFill="1" applyBorder="1" applyAlignment="1" applyProtection="1">
      <alignment horizontal="center" vertical="center" wrapText="1"/>
      <protection locked="0"/>
    </xf>
    <xf numFmtId="0" fontId="47" fillId="6" borderId="2" xfId="54" applyFont="1" applyFill="1" applyBorder="1" applyAlignment="1" applyProtection="1">
      <alignment horizontal="center" vertical="center"/>
    </xf>
    <xf numFmtId="0" fontId="66" fillId="6" borderId="2" xfId="0" applyFont="1" applyFill="1" applyBorder="1" applyAlignment="1" applyProtection="1">
      <alignment horizontal="left" vertical="center" wrapText="1"/>
    </xf>
    <xf numFmtId="0" fontId="66" fillId="6" borderId="2" xfId="0" applyFont="1" applyFill="1" applyBorder="1" applyAlignment="1" applyProtection="1">
      <alignment horizontal="center" vertical="center" wrapText="1"/>
    </xf>
    <xf numFmtId="0" fontId="67" fillId="6" borderId="2" xfId="0" applyFont="1" applyFill="1" applyBorder="1" applyAlignment="1">
      <alignment horizontal="center" vertical="center" wrapText="1"/>
    </xf>
    <xf numFmtId="2" fontId="31" fillId="6" borderId="2" xfId="1" applyNumberFormat="1" applyFont="1" applyFill="1" applyBorder="1" applyAlignment="1" applyProtection="1">
      <alignment horizontal="center" vertical="center" wrapText="1"/>
      <protection locked="0"/>
    </xf>
    <xf numFmtId="0" fontId="34" fillId="6" borderId="2" xfId="65" applyFont="1" applyFill="1" applyBorder="1" applyAlignment="1" applyProtection="1">
      <alignment horizontal="center" vertical="center" wrapText="1"/>
    </xf>
    <xf numFmtId="0" fontId="58" fillId="6" borderId="2" xfId="0" applyFont="1" applyFill="1" applyBorder="1" applyProtection="1">
      <protection locked="0"/>
    </xf>
    <xf numFmtId="2" fontId="3" fillId="6" borderId="2" xfId="1" applyNumberFormat="1" applyFont="1" applyFill="1" applyBorder="1" applyAlignment="1" applyProtection="1">
      <alignment horizontal="center" vertical="center" wrapText="1"/>
      <protection locked="0"/>
    </xf>
    <xf numFmtId="1" fontId="33" fillId="6" borderId="2" xfId="1" applyNumberFormat="1" applyFont="1" applyFill="1" applyBorder="1" applyAlignment="1" applyProtection="1">
      <alignment horizontal="center" vertical="center" wrapText="1"/>
    </xf>
    <xf numFmtId="0" fontId="33" fillId="6" borderId="2" xfId="0" applyFont="1" applyFill="1" applyBorder="1" applyAlignment="1" applyProtection="1">
      <alignment horizontal="center" vertical="center" wrapText="1"/>
    </xf>
    <xf numFmtId="0" fontId="33" fillId="6" borderId="2" xfId="0" applyFont="1" applyFill="1" applyBorder="1" applyAlignment="1" applyProtection="1">
      <alignment horizontal="center" vertical="center" wrapText="1"/>
    </xf>
    <xf numFmtId="43" fontId="33" fillId="6" borderId="2" xfId="72" applyFont="1" applyFill="1" applyBorder="1" applyAlignment="1" applyProtection="1">
      <alignment horizontal="center" vertical="center" wrapText="1"/>
    </xf>
    <xf numFmtId="43" fontId="0" fillId="6" borderId="0" xfId="72" applyFont="1" applyFill="1" applyProtection="1"/>
    <xf numFmtId="0" fontId="50" fillId="6" borderId="1"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50" fillId="6" borderId="7" xfId="0" applyFont="1" applyFill="1" applyBorder="1" applyAlignment="1" applyProtection="1">
      <alignment horizontal="center" vertical="center" wrapText="1"/>
    </xf>
    <xf numFmtId="1" fontId="3" fillId="6" borderId="2" xfId="1" applyNumberFormat="1" applyFont="1" applyFill="1" applyBorder="1" applyAlignment="1">
      <alignment horizontal="center" vertical="center" wrapText="1"/>
    </xf>
    <xf numFmtId="2" fontId="3" fillId="6" borderId="2" xfId="0" applyNumberFormat="1" applyFont="1" applyFill="1" applyBorder="1" applyAlignment="1" applyProtection="1">
      <alignment horizontal="center" vertical="center" wrapText="1"/>
      <protection locked="0"/>
    </xf>
    <xf numFmtId="43" fontId="3" fillId="6" borderId="2" xfId="72" applyFont="1" applyFill="1" applyBorder="1" applyAlignment="1" applyProtection="1">
      <alignment horizontal="center" vertical="center" wrapText="1"/>
    </xf>
    <xf numFmtId="0" fontId="3" fillId="6" borderId="2" xfId="1" applyFont="1" applyFill="1" applyBorder="1" applyAlignment="1" applyProtection="1">
      <alignment vertical="center" wrapText="1"/>
    </xf>
    <xf numFmtId="1" fontId="3" fillId="6" borderId="2" xfId="1" applyNumberFormat="1" applyFont="1" applyFill="1" applyBorder="1" applyAlignment="1">
      <alignment vertical="center" wrapText="1"/>
    </xf>
    <xf numFmtId="2" fontId="3" fillId="6" borderId="2" xfId="0" applyNumberFormat="1" applyFont="1" applyFill="1" applyBorder="1" applyAlignment="1" applyProtection="1">
      <alignment vertical="center" wrapText="1"/>
      <protection locked="0"/>
    </xf>
    <xf numFmtId="0" fontId="0" fillId="6" borderId="2" xfId="0" applyFill="1" applyBorder="1" applyAlignment="1" applyProtection="1">
      <alignment vertical="center" wrapText="1"/>
      <protection locked="0"/>
    </xf>
    <xf numFmtId="1" fontId="3" fillId="6" borderId="2" xfId="1" applyNumberFormat="1" applyFont="1" applyFill="1" applyBorder="1" applyAlignment="1" applyProtection="1">
      <alignment horizontal="center" vertical="center" wrapText="1"/>
    </xf>
    <xf numFmtId="0" fontId="3" fillId="6" borderId="2" xfId="1" applyFont="1" applyFill="1" applyBorder="1" applyAlignment="1" applyProtection="1">
      <alignment horizontal="center" vertical="center" wrapText="1"/>
    </xf>
    <xf numFmtId="43" fontId="1" fillId="6" borderId="2" xfId="72" applyFont="1" applyFill="1" applyBorder="1" applyAlignment="1" applyProtection="1">
      <alignment horizontal="center" vertical="center" wrapText="1"/>
    </xf>
    <xf numFmtId="0" fontId="0" fillId="6" borderId="0" xfId="0" applyFill="1"/>
    <xf numFmtId="0" fontId="36" fillId="6" borderId="2" xfId="68" applyFont="1" applyFill="1" applyBorder="1" applyAlignment="1" applyProtection="1">
      <alignment wrapText="1"/>
    </xf>
    <xf numFmtId="0" fontId="4" fillId="6" borderId="1" xfId="58" applyFont="1" applyFill="1" applyBorder="1" applyAlignment="1" applyProtection="1">
      <alignment horizontal="center" vertical="center" wrapText="1"/>
    </xf>
    <xf numFmtId="0" fontId="4" fillId="6" borderId="3" xfId="58" applyFont="1" applyFill="1" applyBorder="1" applyAlignment="1" applyProtection="1">
      <alignment horizontal="center" vertical="center" wrapText="1"/>
    </xf>
    <xf numFmtId="0" fontId="4" fillId="6" borderId="7" xfId="58" applyFont="1" applyFill="1" applyBorder="1" applyAlignment="1" applyProtection="1">
      <alignment horizontal="center" vertical="center" wrapText="1"/>
    </xf>
    <xf numFmtId="0" fontId="3" fillId="6" borderId="0" xfId="1" applyFont="1" applyFill="1" applyBorder="1" applyProtection="1"/>
    <xf numFmtId="0" fontId="7" fillId="6" borderId="1" xfId="54" applyFont="1" applyFill="1" applyBorder="1" applyAlignment="1" applyProtection="1">
      <alignment horizontal="left" vertical="top" wrapText="1"/>
    </xf>
    <xf numFmtId="0" fontId="7" fillId="6" borderId="3" xfId="54" applyFont="1" applyFill="1" applyBorder="1" applyAlignment="1" applyProtection="1">
      <alignment horizontal="left" vertical="top" wrapText="1"/>
    </xf>
    <xf numFmtId="0" fontId="8" fillId="6" borderId="2" xfId="58" applyFont="1" applyFill="1" applyBorder="1" applyAlignment="1" applyProtection="1">
      <alignment horizontal="center" vertical="center" wrapText="1"/>
    </xf>
    <xf numFmtId="0" fontId="8" fillId="6" borderId="2" xfId="58" applyFont="1" applyFill="1" applyBorder="1" applyAlignment="1">
      <alignment horizontal="center" vertical="center" wrapText="1"/>
    </xf>
    <xf numFmtId="0" fontId="2" fillId="6" borderId="0" xfId="1" applyFont="1" applyFill="1" applyBorder="1" applyProtection="1"/>
    <xf numFmtId="0" fontId="2" fillId="6" borderId="2" xfId="1" applyFont="1" applyFill="1" applyBorder="1" applyAlignment="1" applyProtection="1">
      <alignment horizontal="center" vertical="center" wrapText="1"/>
    </xf>
    <xf numFmtId="0" fontId="8" fillId="6" borderId="2" xfId="58" applyFont="1" applyFill="1" applyBorder="1" applyAlignment="1" applyProtection="1">
      <alignment horizontal="left" vertical="center" wrapText="1"/>
    </xf>
    <xf numFmtId="0" fontId="2" fillId="6" borderId="2" xfId="1" applyFont="1" applyFill="1" applyBorder="1" applyAlignment="1" applyProtection="1">
      <alignment horizontal="left" vertical="center" wrapText="1"/>
    </xf>
    <xf numFmtId="0" fontId="45" fillId="6" borderId="2" xfId="68" applyFill="1" applyBorder="1" applyAlignment="1">
      <alignment horizontal="center" vertical="center"/>
    </xf>
    <xf numFmtId="0" fontId="8" fillId="6" borderId="2" xfId="1" applyFont="1" applyFill="1" applyBorder="1" applyAlignment="1" applyProtection="1">
      <alignment horizontal="left" vertical="center" wrapText="1"/>
    </xf>
    <xf numFmtId="0" fontId="2" fillId="6" borderId="2" xfId="1" applyFont="1" applyFill="1" applyBorder="1" applyAlignment="1" applyProtection="1">
      <alignment horizontal="left" vertical="top" wrapText="1"/>
    </xf>
    <xf numFmtId="1" fontId="2" fillId="6" borderId="2" xfId="1" quotePrefix="1" applyNumberFormat="1" applyFill="1" applyBorder="1" applyAlignment="1">
      <alignment horizontal="center" vertical="center" wrapText="1"/>
    </xf>
    <xf numFmtId="0" fontId="2" fillId="6" borderId="2" xfId="58" applyFont="1" applyFill="1" applyBorder="1" applyAlignment="1" applyProtection="1">
      <alignment horizontal="center" vertical="center"/>
    </xf>
    <xf numFmtId="0" fontId="2" fillId="6" borderId="2" xfId="58" applyFont="1" applyFill="1" applyBorder="1" applyAlignment="1" applyProtection="1">
      <alignment horizontal="justify" vertical="center"/>
    </xf>
    <xf numFmtId="0" fontId="3" fillId="6" borderId="2" xfId="1" applyFont="1" applyFill="1" applyBorder="1" applyAlignment="1">
      <alignment horizontal="left" vertical="top" wrapText="1"/>
    </xf>
    <xf numFmtId="0" fontId="2" fillId="6" borderId="0" xfId="1" applyFont="1" applyFill="1" applyBorder="1" applyAlignment="1" applyProtection="1">
      <alignment horizontal="center"/>
    </xf>
    <xf numFmtId="0" fontId="8" fillId="6" borderId="2" xfId="1" applyFont="1" applyFill="1" applyBorder="1" applyAlignment="1" applyProtection="1">
      <alignment horizontal="left" vertical="top" wrapText="1"/>
    </xf>
    <xf numFmtId="1" fontId="2" fillId="6" borderId="2" xfId="1" quotePrefix="1" applyNumberFormat="1" applyFill="1" applyBorder="1" applyAlignment="1">
      <alignment horizontal="center" vertical="top" wrapText="1"/>
    </xf>
    <xf numFmtId="1" fontId="8" fillId="6" borderId="2" xfId="1" applyNumberFormat="1" applyFont="1" applyFill="1" applyBorder="1" applyAlignment="1" applyProtection="1">
      <alignment horizontal="center" vertical="center" wrapText="1"/>
    </xf>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46" fillId="6" borderId="2" xfId="2" applyFont="1" applyFill="1" applyBorder="1" applyAlignment="1" applyProtection="1">
      <alignment horizontal="center"/>
      <protection locked="0"/>
    </xf>
    <xf numFmtId="0" fontId="7" fillId="6" borderId="1" xfId="2" applyFont="1" applyFill="1" applyBorder="1" applyAlignment="1" applyProtection="1">
      <alignment horizontal="center" vertical="center" wrapText="1"/>
    </xf>
    <xf numFmtId="0" fontId="7" fillId="6" borderId="3" xfId="2" applyFont="1" applyFill="1" applyBorder="1" applyAlignment="1" applyProtection="1">
      <alignment horizontal="center" vertical="center" wrapText="1"/>
    </xf>
    <xf numFmtId="0" fontId="7" fillId="6" borderId="7" xfId="2" applyFont="1" applyFill="1" applyBorder="1" applyAlignment="1" applyProtection="1">
      <alignment horizontal="center" vertical="center" wrapText="1"/>
    </xf>
    <xf numFmtId="0" fontId="2" fillId="6" borderId="0" xfId="2" applyFont="1" applyFill="1" applyBorder="1" applyAlignment="1" applyProtection="1">
      <alignment vertical="center"/>
      <protection locked="0"/>
    </xf>
    <xf numFmtId="0" fontId="50" fillId="6" borderId="1" xfId="54" applyFont="1" applyFill="1" applyBorder="1" applyAlignment="1" applyProtection="1">
      <alignment horizontal="center" vertical="center" wrapText="1"/>
    </xf>
    <xf numFmtId="0" fontId="50" fillId="6" borderId="3" xfId="54" applyFont="1" applyFill="1" applyBorder="1" applyAlignment="1" applyProtection="1">
      <alignment horizontal="center" vertical="center" wrapText="1"/>
    </xf>
    <xf numFmtId="0" fontId="8" fillId="6" borderId="2" xfId="2" applyFont="1" applyFill="1" applyBorder="1" applyAlignment="1" applyProtection="1">
      <alignment horizontal="center" vertical="center"/>
    </xf>
    <xf numFmtId="0" fontId="47" fillId="6" borderId="2" xfId="2" applyFont="1" applyFill="1" applyBorder="1" applyAlignment="1" applyProtection="1">
      <alignment horizontal="center" vertical="center" wrapText="1"/>
    </xf>
    <xf numFmtId="0" fontId="47" fillId="6" borderId="2" xfId="2" applyFont="1" applyFill="1" applyBorder="1" applyAlignment="1">
      <alignment horizontal="center" vertical="center" wrapText="1"/>
    </xf>
    <xf numFmtId="0" fontId="2" fillId="6" borderId="0" xfId="2" applyFont="1" applyFill="1" applyBorder="1" applyAlignment="1" applyProtection="1">
      <alignment horizontal="center" vertical="center"/>
      <protection locked="0"/>
    </xf>
    <xf numFmtId="0" fontId="8" fillId="6" borderId="2" xfId="56" applyFont="1" applyFill="1" applyBorder="1" applyAlignment="1" applyProtection="1">
      <alignment horizontal="center" vertical="center" wrapText="1"/>
    </xf>
    <xf numFmtId="0" fontId="2" fillId="6" borderId="0" xfId="56" applyFont="1" applyFill="1" applyAlignment="1" applyProtection="1">
      <alignment horizontal="center" vertical="center" wrapText="1"/>
      <protection locked="0"/>
    </xf>
    <xf numFmtId="1" fontId="8" fillId="6" borderId="2" xfId="56" applyNumberFormat="1" applyFont="1" applyFill="1" applyBorder="1" applyAlignment="1" applyProtection="1">
      <alignment horizontal="center" vertical="center" wrapText="1"/>
    </xf>
    <xf numFmtId="1" fontId="8" fillId="6" borderId="2" xfId="56" applyNumberFormat="1" applyFont="1" applyFill="1" applyBorder="1" applyAlignment="1">
      <alignment horizontal="center" vertical="center" wrapText="1"/>
    </xf>
    <xf numFmtId="4" fontId="2" fillId="6" borderId="2" xfId="56" applyNumberFormat="1" applyFont="1" applyFill="1" applyBorder="1" applyAlignment="1" applyProtection="1">
      <alignment horizontal="center" vertical="center" wrapText="1"/>
      <protection locked="0"/>
    </xf>
    <xf numFmtId="0" fontId="2" fillId="6" borderId="0" xfId="56" applyFont="1" applyFill="1" applyBorder="1" applyAlignment="1" applyProtection="1">
      <alignment horizontal="center" vertical="center" wrapText="1"/>
      <protection locked="0"/>
    </xf>
    <xf numFmtId="0" fontId="2" fillId="6" borderId="2" xfId="56" applyFont="1" applyFill="1" applyBorder="1" applyAlignment="1" applyProtection="1">
      <alignment horizontal="center" vertical="center" wrapText="1"/>
    </xf>
    <xf numFmtId="1" fontId="2" fillId="6" borderId="2" xfId="56" applyNumberFormat="1" applyFont="1" applyFill="1" applyBorder="1" applyAlignment="1" applyProtection="1">
      <alignment horizontal="center" vertical="center" wrapText="1"/>
    </xf>
    <xf numFmtId="1" fontId="2" fillId="6" borderId="2" xfId="57" applyNumberFormat="1" applyFill="1" applyBorder="1" applyAlignment="1">
      <alignment horizontal="center" vertical="center" wrapText="1"/>
    </xf>
    <xf numFmtId="2" fontId="2" fillId="6" borderId="2" xfId="57" applyNumberFormat="1" applyFont="1" applyFill="1" applyBorder="1" applyAlignment="1" applyProtection="1">
      <alignment horizontal="center" vertical="center" wrapText="1"/>
      <protection locked="0"/>
    </xf>
    <xf numFmtId="0" fontId="48" fillId="6" borderId="2" xfId="1" applyFont="1" applyFill="1" applyBorder="1" applyAlignment="1" applyProtection="1">
      <alignment horizontal="left" vertical="center" wrapText="1"/>
    </xf>
    <xf numFmtId="0" fontId="8" fillId="6" borderId="2" xfId="56" applyFont="1" applyFill="1" applyBorder="1" applyAlignment="1" applyProtection="1">
      <alignment horizontal="left" vertical="center" wrapText="1"/>
    </xf>
    <xf numFmtId="2" fontId="2" fillId="6" borderId="2" xfId="56" applyNumberFormat="1" applyFont="1" applyFill="1" applyBorder="1" applyAlignment="1" applyProtection="1">
      <alignment horizontal="center" vertical="center" wrapText="1"/>
      <protection locked="0"/>
    </xf>
    <xf numFmtId="0" fontId="8" fillId="6" borderId="2" xfId="1" applyFont="1" applyFill="1" applyBorder="1" applyAlignment="1" applyProtection="1">
      <alignment horizontal="center" vertical="center" wrapText="1"/>
    </xf>
    <xf numFmtId="1" fontId="2" fillId="6" borderId="2" xfId="1" applyNumberFormat="1" applyFont="1" applyFill="1" applyBorder="1" applyAlignment="1" applyProtection="1">
      <alignment horizontal="center" vertical="center" wrapText="1"/>
    </xf>
    <xf numFmtId="0" fontId="49" fillId="6" borderId="0" xfId="56" applyFont="1" applyFill="1" applyAlignment="1" applyProtection="1">
      <alignment horizontal="center" vertical="center" wrapText="1"/>
      <protection locked="0"/>
    </xf>
  </cellXfs>
  <cellStyles count="75">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3"/>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4"/>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41218" y="77882"/>
          <a:ext cx="523875" cy="561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136070</xdr:colOff>
      <xdr:row>0</xdr:row>
      <xdr:rowOff>84363</xdr:rowOff>
    </xdr:from>
    <xdr:to>
      <xdr:col>4</xdr:col>
      <xdr:colOff>1428749</xdr:colOff>
      <xdr:row>0</xdr:row>
      <xdr:rowOff>615042</xdr:rowOff>
    </xdr:to>
    <xdr:pic>
      <xdr:nvPicPr>
        <xdr:cNvPr id="3" name="Picture 2" descr="D:\personal\sujitda\lyons engineering\logo.jpg">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2" cstate="print"/>
        <a:srcRect/>
        <a:stretch>
          <a:fillRect/>
        </a:stretch>
      </xdr:blipFill>
      <xdr:spPr bwMode="auto">
        <a:xfrm>
          <a:off x="9737270" y="84363"/>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315686</xdr:colOff>
      <xdr:row>0</xdr:row>
      <xdr:rowOff>25854</xdr:rowOff>
    </xdr:from>
    <xdr:to>
      <xdr:col>0</xdr:col>
      <xdr:colOff>1230086</xdr:colOff>
      <xdr:row>0</xdr:row>
      <xdr:rowOff>664029</xdr:rowOff>
    </xdr:to>
    <xdr:pic>
      <xdr:nvPicPr>
        <xdr:cNvPr id="6" name="Picture 5" descr="GAIL LOGO">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15686" y="25854"/>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1104900</xdr:colOff>
      <xdr:row>0</xdr:row>
      <xdr:rowOff>325664</xdr:rowOff>
    </xdr:from>
    <xdr:ext cx="900794" cy="451758"/>
    <xdr:pic>
      <xdr:nvPicPr>
        <xdr:cNvPr id="4" name="Picture 3" descr="D:\personal\sujitda\lyons engineering\logo.jpg">
          <a:extLst>
            <a:ext uri="{FF2B5EF4-FFF2-40B4-BE49-F238E27FC236}">
              <a16:creationId xmlns:a16="http://schemas.microsoft.com/office/drawing/2014/main" xmlns="" id="{00000000-0008-0000-0100-000007000000}"/>
            </a:ext>
          </a:extLst>
        </xdr:cNvPr>
        <xdr:cNvPicPr/>
      </xdr:nvPicPr>
      <xdr:blipFill>
        <a:blip xmlns:r="http://schemas.openxmlformats.org/officeDocument/2006/relationships" r:embed="rId2" cstate="print"/>
        <a:srcRect/>
        <a:stretch>
          <a:fillRect/>
        </a:stretch>
      </xdr:blipFill>
      <xdr:spPr bwMode="auto">
        <a:xfrm>
          <a:off x="14122400" y="325664"/>
          <a:ext cx="900794" cy="451758"/>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74865" y="53068"/>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500743</xdr:colOff>
      <xdr:row>0</xdr:row>
      <xdr:rowOff>293914</xdr:rowOff>
    </xdr:from>
    <xdr:ext cx="1096735" cy="410936"/>
    <xdr:pic>
      <xdr:nvPicPr>
        <xdr:cNvPr id="4" name="Picture 3" descr="D:\personal\sujitda\lyons engineering\logo.jp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2" cstate="print"/>
        <a:srcRect/>
        <a:stretch>
          <a:fillRect/>
        </a:stretch>
      </xdr:blipFill>
      <xdr:spPr bwMode="auto">
        <a:xfrm>
          <a:off x="9133114" y="293914"/>
          <a:ext cx="1096735" cy="410936"/>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24096" y="106631"/>
          <a:ext cx="906236"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772885</xdr:colOff>
      <xdr:row>0</xdr:row>
      <xdr:rowOff>141514</xdr:rowOff>
    </xdr:from>
    <xdr:ext cx="1442358" cy="571500"/>
    <xdr:pic>
      <xdr:nvPicPr>
        <xdr:cNvPr id="4" name="Picture 3" descr="D:\personal\sujitda\lyons engineering\logo.jp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2" cstate="print"/>
        <a:srcRect/>
        <a:stretch>
          <a:fillRect/>
        </a:stretch>
      </xdr:blipFill>
      <xdr:spPr bwMode="auto">
        <a:xfrm>
          <a:off x="12333514" y="141514"/>
          <a:ext cx="1442358"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339188</xdr:colOff>
      <xdr:row>0</xdr:row>
      <xdr:rowOff>81642</xdr:rowOff>
    </xdr:from>
    <xdr:to>
      <xdr:col>0</xdr:col>
      <xdr:colOff>1074964</xdr:colOff>
      <xdr:row>0</xdr:row>
      <xdr:rowOff>682943</xdr:rowOff>
    </xdr:to>
    <xdr:pic>
      <xdr:nvPicPr>
        <xdr:cNvPr id="4" name="Picture 3" descr="GAIL LOGO">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39188" y="81642"/>
          <a:ext cx="735776" cy="60130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813706</xdr:colOff>
      <xdr:row>0</xdr:row>
      <xdr:rowOff>114300</xdr:rowOff>
    </xdr:from>
    <xdr:ext cx="979715" cy="462644"/>
    <xdr:pic>
      <xdr:nvPicPr>
        <xdr:cNvPr id="6" name="Picture 5" descr="D:\personal\sujitda\lyons engineering\logo.jpg">
          <a:extLst>
            <a:ext uri="{FF2B5EF4-FFF2-40B4-BE49-F238E27FC236}">
              <a16:creationId xmlns:a16="http://schemas.microsoft.com/office/drawing/2014/main" xmlns="" id="{00000000-0008-0000-0400-000005000000}"/>
            </a:ext>
          </a:extLst>
        </xdr:cNvPr>
        <xdr:cNvPicPr/>
      </xdr:nvPicPr>
      <xdr:blipFill>
        <a:blip xmlns:r="http://schemas.openxmlformats.org/officeDocument/2006/relationships" r:embed="rId2" cstate="print"/>
        <a:srcRect/>
        <a:stretch>
          <a:fillRect/>
        </a:stretch>
      </xdr:blipFill>
      <xdr:spPr bwMode="auto">
        <a:xfrm>
          <a:off x="12907735" y="114300"/>
          <a:ext cx="979715" cy="462644"/>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55334" y="171528"/>
          <a:ext cx="996523" cy="849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847725</xdr:colOff>
      <xdr:row>0</xdr:row>
      <xdr:rowOff>334736</xdr:rowOff>
    </xdr:from>
    <xdr:ext cx="1440997" cy="571500"/>
    <xdr:pic>
      <xdr:nvPicPr>
        <xdr:cNvPr id="5" name="Picture 4" descr="D:\personal\sujitda\lyons engineering\logo.jpg">
          <a:extLst>
            <a:ext uri="{FF2B5EF4-FFF2-40B4-BE49-F238E27FC236}">
              <a16:creationId xmlns:a16="http://schemas.microsoft.com/office/drawing/2014/main" xmlns="" id="{00000000-0008-0000-0500-000003000000}"/>
            </a:ext>
          </a:extLst>
        </xdr:cNvPr>
        <xdr:cNvPicPr/>
      </xdr:nvPicPr>
      <xdr:blipFill>
        <a:blip xmlns:r="http://schemas.openxmlformats.org/officeDocument/2006/relationships" r:embed="rId2" cstate="print"/>
        <a:srcRect/>
        <a:stretch>
          <a:fillRect/>
        </a:stretch>
      </xdr:blipFill>
      <xdr:spPr bwMode="auto">
        <a:xfrm>
          <a:off x="11630025" y="334736"/>
          <a:ext cx="1440997" cy="57150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00025" y="66675"/>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658585</xdr:colOff>
      <xdr:row>0</xdr:row>
      <xdr:rowOff>225879</xdr:rowOff>
    </xdr:from>
    <xdr:ext cx="1306286" cy="394607"/>
    <xdr:pic>
      <xdr:nvPicPr>
        <xdr:cNvPr id="4" name="Picture 3" descr="D:\personal\sujitda\lyons engineering\logo.jpg">
          <a:extLst>
            <a:ext uri="{FF2B5EF4-FFF2-40B4-BE49-F238E27FC236}">
              <a16:creationId xmlns:a16="http://schemas.microsoft.com/office/drawing/2014/main" xmlns="" id="{00000000-0008-0000-0600-000003000000}"/>
            </a:ext>
          </a:extLst>
        </xdr:cNvPr>
        <xdr:cNvPicPr/>
      </xdr:nvPicPr>
      <xdr:blipFill>
        <a:blip xmlns:r="http://schemas.openxmlformats.org/officeDocument/2006/relationships" r:embed="rId2" cstate="print"/>
        <a:srcRect/>
        <a:stretch>
          <a:fillRect/>
        </a:stretch>
      </xdr:blipFill>
      <xdr:spPr bwMode="auto">
        <a:xfrm>
          <a:off x="12524014" y="225879"/>
          <a:ext cx="1306286" cy="394607"/>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451757</xdr:colOff>
      <xdr:row>0</xdr:row>
      <xdr:rowOff>126546</xdr:rowOff>
    </xdr:from>
    <xdr:to>
      <xdr:col>0</xdr:col>
      <xdr:colOff>1347107</xdr:colOff>
      <xdr:row>0</xdr:row>
      <xdr:rowOff>764721</xdr:rowOff>
    </xdr:to>
    <xdr:pic>
      <xdr:nvPicPr>
        <xdr:cNvPr id="2" name="Picture 1" descr="GAIL LOGO">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51757" y="126546"/>
          <a:ext cx="89535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794658</xdr:colOff>
      <xdr:row>0</xdr:row>
      <xdr:rowOff>201385</xdr:rowOff>
    </xdr:from>
    <xdr:ext cx="1442357" cy="571500"/>
    <xdr:pic>
      <xdr:nvPicPr>
        <xdr:cNvPr id="4" name="Picture 3" descr="D:\personal\sujitda\lyons engineering\logo.jpg">
          <a:extLst>
            <a:ext uri="{FF2B5EF4-FFF2-40B4-BE49-F238E27FC236}">
              <a16:creationId xmlns:a16="http://schemas.microsoft.com/office/drawing/2014/main" xmlns="" id="{00000000-0008-0000-0700-000003000000}"/>
            </a:ext>
          </a:extLst>
        </xdr:cNvPr>
        <xdr:cNvPicPr/>
      </xdr:nvPicPr>
      <xdr:blipFill>
        <a:blip xmlns:r="http://schemas.openxmlformats.org/officeDocument/2006/relationships" r:embed="rId2" cstate="print"/>
        <a:srcRect/>
        <a:stretch>
          <a:fillRect/>
        </a:stretch>
      </xdr:blipFill>
      <xdr:spPr bwMode="auto">
        <a:xfrm>
          <a:off x="12758058" y="201385"/>
          <a:ext cx="1442357" cy="5715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P14"/>
  <sheetViews>
    <sheetView zoomScaleSheetLayoutView="124" workbookViewId="0">
      <selection activeCell="B4" sqref="B4:P4"/>
    </sheetView>
  </sheetViews>
  <sheetFormatPr defaultColWidth="9.109375" defaultRowHeight="13.2"/>
  <cols>
    <col min="1" max="1" width="15.6640625" style="16" customWidth="1"/>
    <col min="2" max="16384" width="9.109375" style="16"/>
  </cols>
  <sheetData>
    <row r="1" spans="1:16" ht="23.25" customHeight="1">
      <c r="A1" s="49" t="s">
        <v>953</v>
      </c>
      <c r="B1" s="50"/>
      <c r="C1" s="50"/>
      <c r="D1" s="50"/>
      <c r="E1" s="50"/>
      <c r="F1" s="50"/>
      <c r="G1" s="50"/>
      <c r="H1" s="50"/>
      <c r="I1" s="50"/>
      <c r="J1" s="50"/>
      <c r="K1" s="50"/>
      <c r="L1" s="50"/>
      <c r="M1" s="50"/>
      <c r="N1" s="50"/>
      <c r="O1" s="50"/>
      <c r="P1" s="50"/>
    </row>
    <row r="2" spans="1:16" ht="25.5" customHeight="1">
      <c r="A2" s="51" t="s">
        <v>1020</v>
      </c>
      <c r="B2" s="52"/>
      <c r="C2" s="52"/>
      <c r="D2" s="52"/>
      <c r="E2" s="52"/>
      <c r="F2" s="52"/>
      <c r="G2" s="52"/>
      <c r="H2" s="52"/>
      <c r="I2" s="52"/>
      <c r="J2" s="52"/>
      <c r="K2" s="52"/>
      <c r="L2" s="52"/>
      <c r="M2" s="52"/>
      <c r="N2" s="52"/>
      <c r="O2" s="52"/>
      <c r="P2" s="52"/>
    </row>
    <row r="3" spans="1:16" ht="24" customHeight="1">
      <c r="A3" s="49" t="s">
        <v>954</v>
      </c>
      <c r="B3" s="50"/>
      <c r="C3" s="50"/>
      <c r="D3" s="50"/>
      <c r="E3" s="50"/>
      <c r="F3" s="50"/>
      <c r="G3" s="50"/>
      <c r="H3" s="50"/>
      <c r="I3" s="50"/>
      <c r="J3" s="50"/>
      <c r="K3" s="50"/>
      <c r="L3" s="50"/>
      <c r="M3" s="50"/>
      <c r="N3" s="50"/>
      <c r="O3" s="50"/>
      <c r="P3" s="50"/>
    </row>
    <row r="4" spans="1:16" ht="68.25" customHeight="1">
      <c r="A4" s="17">
        <v>1</v>
      </c>
      <c r="B4" s="48" t="s">
        <v>955</v>
      </c>
      <c r="C4" s="47"/>
      <c r="D4" s="47"/>
      <c r="E4" s="47"/>
      <c r="F4" s="47"/>
      <c r="G4" s="47"/>
      <c r="H4" s="47"/>
      <c r="I4" s="47"/>
      <c r="J4" s="47"/>
      <c r="K4" s="47"/>
      <c r="L4" s="47"/>
      <c r="M4" s="47"/>
      <c r="N4" s="47"/>
      <c r="O4" s="47"/>
      <c r="P4" s="47"/>
    </row>
    <row r="5" spans="1:16" ht="30" customHeight="1">
      <c r="A5" s="17">
        <v>2</v>
      </c>
      <c r="B5" s="48" t="s">
        <v>956</v>
      </c>
      <c r="C5" s="48"/>
      <c r="D5" s="48"/>
      <c r="E5" s="48"/>
      <c r="F5" s="48"/>
      <c r="G5" s="48"/>
      <c r="H5" s="48"/>
      <c r="I5" s="48"/>
      <c r="J5" s="48"/>
      <c r="K5" s="48"/>
      <c r="L5" s="48"/>
      <c r="M5" s="48"/>
      <c r="N5" s="48"/>
      <c r="O5" s="48"/>
      <c r="P5" s="48"/>
    </row>
    <row r="6" spans="1:16" ht="30" customHeight="1">
      <c r="A6" s="17">
        <v>3</v>
      </c>
      <c r="B6" s="48" t="s">
        <v>957</v>
      </c>
      <c r="C6" s="48"/>
      <c r="D6" s="48"/>
      <c r="E6" s="48"/>
      <c r="F6" s="48"/>
      <c r="G6" s="48"/>
      <c r="H6" s="48"/>
      <c r="I6" s="48"/>
      <c r="J6" s="48"/>
      <c r="K6" s="48"/>
      <c r="L6" s="48"/>
      <c r="M6" s="48"/>
      <c r="N6" s="48"/>
      <c r="O6" s="48"/>
      <c r="P6" s="48"/>
    </row>
    <row r="7" spans="1:16" ht="43.95" customHeight="1">
      <c r="A7" s="17">
        <v>3</v>
      </c>
      <c r="B7" s="47" t="s">
        <v>958</v>
      </c>
      <c r="C7" s="47"/>
      <c r="D7" s="47"/>
      <c r="E7" s="47"/>
      <c r="F7" s="47"/>
      <c r="G7" s="47"/>
      <c r="H7" s="47"/>
      <c r="I7" s="47"/>
      <c r="J7" s="47"/>
      <c r="K7" s="47"/>
      <c r="L7" s="47"/>
      <c r="M7" s="47"/>
      <c r="N7" s="47"/>
      <c r="O7" s="47"/>
      <c r="P7" s="47"/>
    </row>
    <row r="8" spans="1:16" ht="29.25" customHeight="1">
      <c r="A8" s="17">
        <v>4</v>
      </c>
      <c r="B8" s="48" t="s">
        <v>959</v>
      </c>
      <c r="C8" s="48"/>
      <c r="D8" s="48"/>
      <c r="E8" s="48"/>
      <c r="F8" s="48"/>
      <c r="G8" s="48"/>
      <c r="H8" s="48"/>
      <c r="I8" s="48"/>
      <c r="J8" s="48"/>
      <c r="K8" s="48"/>
      <c r="L8" s="48"/>
      <c r="M8" s="48"/>
      <c r="N8" s="48"/>
      <c r="O8" s="48"/>
      <c r="P8" s="48"/>
    </row>
    <row r="9" spans="1:16" ht="39.75" customHeight="1">
      <c r="A9" s="17">
        <v>5</v>
      </c>
      <c r="B9" s="47" t="s">
        <v>960</v>
      </c>
      <c r="C9" s="47"/>
      <c r="D9" s="47"/>
      <c r="E9" s="47"/>
      <c r="F9" s="47"/>
      <c r="G9" s="47"/>
      <c r="H9" s="47"/>
      <c r="I9" s="47"/>
      <c r="J9" s="47"/>
      <c r="K9" s="47"/>
      <c r="L9" s="47"/>
      <c r="M9" s="47"/>
      <c r="N9" s="47"/>
      <c r="O9" s="47"/>
      <c r="P9" s="47"/>
    </row>
    <row r="10" spans="1:16" ht="34.5" customHeight="1">
      <c r="A10" s="17">
        <v>6</v>
      </c>
      <c r="B10" s="47" t="s">
        <v>961</v>
      </c>
      <c r="C10" s="47"/>
      <c r="D10" s="47"/>
      <c r="E10" s="47"/>
      <c r="F10" s="47"/>
      <c r="G10" s="47"/>
      <c r="H10" s="47"/>
      <c r="I10" s="47"/>
      <c r="J10" s="47"/>
      <c r="K10" s="47"/>
      <c r="L10" s="47"/>
      <c r="M10" s="47"/>
      <c r="N10" s="47"/>
      <c r="O10" s="47"/>
      <c r="P10" s="47"/>
    </row>
    <row r="11" spans="1:16" ht="14.25" customHeight="1">
      <c r="A11" s="17"/>
      <c r="B11" s="46" t="s">
        <v>962</v>
      </c>
      <c r="C11" s="46"/>
      <c r="D11" s="46"/>
      <c r="E11" s="46"/>
      <c r="F11" s="46"/>
      <c r="G11" s="46"/>
      <c r="H11" s="46"/>
      <c r="I11" s="46"/>
      <c r="J11" s="46"/>
      <c r="K11" s="46"/>
      <c r="L11" s="46"/>
      <c r="M11" s="46"/>
      <c r="N11" s="46"/>
      <c r="O11" s="46"/>
      <c r="P11" s="46"/>
    </row>
    <row r="12" spans="1:16" ht="21.75" customHeight="1">
      <c r="A12" s="17"/>
      <c r="B12" s="46" t="s">
        <v>963</v>
      </c>
      <c r="C12" s="46"/>
      <c r="D12" s="46"/>
      <c r="E12" s="46"/>
      <c r="F12" s="46"/>
      <c r="G12" s="46"/>
      <c r="H12" s="46"/>
      <c r="I12" s="46"/>
      <c r="J12" s="46"/>
      <c r="K12" s="46"/>
      <c r="L12" s="46"/>
      <c r="M12" s="46"/>
      <c r="N12" s="46"/>
      <c r="O12" s="46"/>
      <c r="P12" s="46"/>
    </row>
    <row r="13" spans="1:16" ht="20.25" customHeight="1">
      <c r="A13" s="17"/>
      <c r="B13" s="46" t="s">
        <v>964</v>
      </c>
      <c r="C13" s="46"/>
      <c r="D13" s="46"/>
      <c r="E13" s="46"/>
      <c r="F13" s="46"/>
      <c r="G13" s="46"/>
      <c r="H13" s="46"/>
      <c r="I13" s="46"/>
      <c r="J13" s="46"/>
      <c r="K13" s="46"/>
      <c r="L13" s="46"/>
      <c r="M13" s="46"/>
      <c r="N13" s="46"/>
      <c r="O13" s="46"/>
      <c r="P13" s="46"/>
    </row>
    <row r="14" spans="1:16" ht="17.25" customHeight="1">
      <c r="A14" s="18" t="s">
        <v>965</v>
      </c>
      <c r="B14" s="47" t="s">
        <v>966</v>
      </c>
      <c r="C14" s="47"/>
      <c r="D14" s="47"/>
      <c r="E14" s="47"/>
      <c r="F14" s="47"/>
      <c r="G14" s="47"/>
      <c r="H14" s="47"/>
      <c r="I14" s="47"/>
      <c r="J14" s="47"/>
      <c r="K14" s="47"/>
      <c r="L14" s="47"/>
      <c r="M14" s="47"/>
      <c r="N14" s="47"/>
      <c r="O14" s="47"/>
      <c r="P14" s="47"/>
    </row>
  </sheetData>
  <mergeCells count="14">
    <mergeCell ref="B6:P6"/>
    <mergeCell ref="A1:P1"/>
    <mergeCell ref="A2:P2"/>
    <mergeCell ref="A3:P3"/>
    <mergeCell ref="B4:P4"/>
    <mergeCell ref="B5:P5"/>
    <mergeCell ref="B13:P13"/>
    <mergeCell ref="B14:P14"/>
    <mergeCell ref="B7:P7"/>
    <mergeCell ref="B8:P8"/>
    <mergeCell ref="B9:P9"/>
    <mergeCell ref="B10:P10"/>
    <mergeCell ref="B11:P11"/>
    <mergeCell ref="B12:P12"/>
  </mergeCells>
  <pageMargins left="0.7" right="0.7" top="0.75" bottom="0.75" header="0.3" footer="0.3"/>
  <pageSetup scale="80" orientation="landscape" horizontalDpi="1200" verticalDpi="1200" r:id="rId1"/>
</worksheet>
</file>

<file path=xl/worksheets/sheet10.xml><?xml version="1.0" encoding="utf-8"?>
<worksheet xmlns="http://schemas.openxmlformats.org/spreadsheetml/2006/main" xmlns:r="http://schemas.openxmlformats.org/officeDocument/2006/relationships">
  <dimension ref="A1:F24"/>
  <sheetViews>
    <sheetView tabSelected="1" view="pageBreakPreview" zoomScale="70" zoomScaleNormal="70" zoomScaleSheetLayoutView="70" workbookViewId="0">
      <selection activeCell="E7" sqref="E7"/>
    </sheetView>
  </sheetViews>
  <sheetFormatPr defaultRowHeight="13.8"/>
  <cols>
    <col min="1" max="1" width="26.33203125" style="389" customWidth="1"/>
    <col min="2" max="2" width="91.109375" style="37" customWidth="1"/>
    <col min="3" max="3" width="8.44140625" style="37" customWidth="1"/>
    <col min="4" max="4" width="10.6640625" style="37" customWidth="1"/>
    <col min="5" max="5" width="37.88671875" style="37" customWidth="1"/>
    <col min="6" max="6" width="34.6640625" style="37" customWidth="1"/>
    <col min="7" max="255" width="9.109375" style="37"/>
    <col min="256" max="256" width="17.88671875" style="37" customWidth="1"/>
    <col min="257" max="257" width="91.109375" style="37" customWidth="1"/>
    <col min="258" max="258" width="8.5546875" style="37" customWidth="1"/>
    <col min="259" max="259" width="10.6640625" style="37" customWidth="1"/>
    <col min="260" max="260" width="37.88671875" style="37" customWidth="1"/>
    <col min="261" max="261" width="42.6640625" style="37" customWidth="1"/>
    <col min="262" max="511" width="9.109375" style="37"/>
    <col min="512" max="512" width="17.88671875" style="37" customWidth="1"/>
    <col min="513" max="513" width="91.109375" style="37" customWidth="1"/>
    <col min="514" max="514" width="8.5546875" style="37" customWidth="1"/>
    <col min="515" max="515" width="10.6640625" style="37" customWidth="1"/>
    <col min="516" max="516" width="37.88671875" style="37" customWidth="1"/>
    <col min="517" max="517" width="42.6640625" style="37" customWidth="1"/>
    <col min="518" max="767" width="9.109375" style="37"/>
    <col min="768" max="768" width="17.88671875" style="37" customWidth="1"/>
    <col min="769" max="769" width="91.109375" style="37" customWidth="1"/>
    <col min="770" max="770" width="8.5546875" style="37" customWidth="1"/>
    <col min="771" max="771" width="10.6640625" style="37" customWidth="1"/>
    <col min="772" max="772" width="37.88671875" style="37" customWidth="1"/>
    <col min="773" max="773" width="42.6640625" style="37" customWidth="1"/>
    <col min="774" max="1023" width="9.109375" style="37"/>
    <col min="1024" max="1024" width="17.88671875" style="37" customWidth="1"/>
    <col min="1025" max="1025" width="91.109375" style="37" customWidth="1"/>
    <col min="1026" max="1026" width="8.5546875" style="37" customWidth="1"/>
    <col min="1027" max="1027" width="10.6640625" style="37" customWidth="1"/>
    <col min="1028" max="1028" width="37.88671875" style="37" customWidth="1"/>
    <col min="1029" max="1029" width="42.6640625" style="37" customWidth="1"/>
    <col min="1030" max="1279" width="9.109375" style="37"/>
    <col min="1280" max="1280" width="17.88671875" style="37" customWidth="1"/>
    <col min="1281" max="1281" width="91.109375" style="37" customWidth="1"/>
    <col min="1282" max="1282" width="8.5546875" style="37" customWidth="1"/>
    <col min="1283" max="1283" width="10.6640625" style="37" customWidth="1"/>
    <col min="1284" max="1284" width="37.88671875" style="37" customWidth="1"/>
    <col min="1285" max="1285" width="42.6640625" style="37" customWidth="1"/>
    <col min="1286" max="1535" width="9.109375" style="37"/>
    <col min="1536" max="1536" width="17.88671875" style="37" customWidth="1"/>
    <col min="1537" max="1537" width="91.109375" style="37" customWidth="1"/>
    <col min="1538" max="1538" width="8.5546875" style="37" customWidth="1"/>
    <col min="1539" max="1539" width="10.6640625" style="37" customWidth="1"/>
    <col min="1540" max="1540" width="37.88671875" style="37" customWidth="1"/>
    <col min="1541" max="1541" width="42.6640625" style="37" customWidth="1"/>
    <col min="1542" max="1791" width="9.109375" style="37"/>
    <col min="1792" max="1792" width="17.88671875" style="37" customWidth="1"/>
    <col min="1793" max="1793" width="91.109375" style="37" customWidth="1"/>
    <col min="1794" max="1794" width="8.5546875" style="37" customWidth="1"/>
    <col min="1795" max="1795" width="10.6640625" style="37" customWidth="1"/>
    <col min="1796" max="1796" width="37.88671875" style="37" customWidth="1"/>
    <col min="1797" max="1797" width="42.6640625" style="37" customWidth="1"/>
    <col min="1798" max="2047" width="9.109375" style="37"/>
    <col min="2048" max="2048" width="17.88671875" style="37" customWidth="1"/>
    <col min="2049" max="2049" width="91.109375" style="37" customWidth="1"/>
    <col min="2050" max="2050" width="8.5546875" style="37" customWidth="1"/>
    <col min="2051" max="2051" width="10.6640625" style="37" customWidth="1"/>
    <col min="2052" max="2052" width="37.88671875" style="37" customWidth="1"/>
    <col min="2053" max="2053" width="42.6640625" style="37" customWidth="1"/>
    <col min="2054" max="2303" width="9.109375" style="37"/>
    <col min="2304" max="2304" width="17.88671875" style="37" customWidth="1"/>
    <col min="2305" max="2305" width="91.109375" style="37" customWidth="1"/>
    <col min="2306" max="2306" width="8.5546875" style="37" customWidth="1"/>
    <col min="2307" max="2307" width="10.6640625" style="37" customWidth="1"/>
    <col min="2308" max="2308" width="37.88671875" style="37" customWidth="1"/>
    <col min="2309" max="2309" width="42.6640625" style="37" customWidth="1"/>
    <col min="2310" max="2559" width="9.109375" style="37"/>
    <col min="2560" max="2560" width="17.88671875" style="37" customWidth="1"/>
    <col min="2561" max="2561" width="91.109375" style="37" customWidth="1"/>
    <col min="2562" max="2562" width="8.5546875" style="37" customWidth="1"/>
    <col min="2563" max="2563" width="10.6640625" style="37" customWidth="1"/>
    <col min="2564" max="2564" width="37.88671875" style="37" customWidth="1"/>
    <col min="2565" max="2565" width="42.6640625" style="37" customWidth="1"/>
    <col min="2566" max="2815" width="9.109375" style="37"/>
    <col min="2816" max="2816" width="17.88671875" style="37" customWidth="1"/>
    <col min="2817" max="2817" width="91.109375" style="37" customWidth="1"/>
    <col min="2818" max="2818" width="8.5546875" style="37" customWidth="1"/>
    <col min="2819" max="2819" width="10.6640625" style="37" customWidth="1"/>
    <col min="2820" max="2820" width="37.88671875" style="37" customWidth="1"/>
    <col min="2821" max="2821" width="42.6640625" style="37" customWidth="1"/>
    <col min="2822" max="3071" width="9.109375" style="37"/>
    <col min="3072" max="3072" width="17.88671875" style="37" customWidth="1"/>
    <col min="3073" max="3073" width="91.109375" style="37" customWidth="1"/>
    <col min="3074" max="3074" width="8.5546875" style="37" customWidth="1"/>
    <col min="3075" max="3075" width="10.6640625" style="37" customWidth="1"/>
    <col min="3076" max="3076" width="37.88671875" style="37" customWidth="1"/>
    <col min="3077" max="3077" width="42.6640625" style="37" customWidth="1"/>
    <col min="3078" max="3327" width="9.109375" style="37"/>
    <col min="3328" max="3328" width="17.88671875" style="37" customWidth="1"/>
    <col min="3329" max="3329" width="91.109375" style="37" customWidth="1"/>
    <col min="3330" max="3330" width="8.5546875" style="37" customWidth="1"/>
    <col min="3331" max="3331" width="10.6640625" style="37" customWidth="1"/>
    <col min="3332" max="3332" width="37.88671875" style="37" customWidth="1"/>
    <col min="3333" max="3333" width="42.6640625" style="37" customWidth="1"/>
    <col min="3334" max="3583" width="9.109375" style="37"/>
    <col min="3584" max="3584" width="17.88671875" style="37" customWidth="1"/>
    <col min="3585" max="3585" width="91.109375" style="37" customWidth="1"/>
    <col min="3586" max="3586" width="8.5546875" style="37" customWidth="1"/>
    <col min="3587" max="3587" width="10.6640625" style="37" customWidth="1"/>
    <col min="3588" max="3588" width="37.88671875" style="37" customWidth="1"/>
    <col min="3589" max="3589" width="42.6640625" style="37" customWidth="1"/>
    <col min="3590" max="3839" width="9.109375" style="37"/>
    <col min="3840" max="3840" width="17.88671875" style="37" customWidth="1"/>
    <col min="3841" max="3841" width="91.109375" style="37" customWidth="1"/>
    <col min="3842" max="3842" width="8.5546875" style="37" customWidth="1"/>
    <col min="3843" max="3843" width="10.6640625" style="37" customWidth="1"/>
    <col min="3844" max="3844" width="37.88671875" style="37" customWidth="1"/>
    <col min="3845" max="3845" width="42.6640625" style="37" customWidth="1"/>
    <col min="3846" max="4095" width="9.109375" style="37"/>
    <col min="4096" max="4096" width="17.88671875" style="37" customWidth="1"/>
    <col min="4097" max="4097" width="91.109375" style="37" customWidth="1"/>
    <col min="4098" max="4098" width="8.5546875" style="37" customWidth="1"/>
    <col min="4099" max="4099" width="10.6640625" style="37" customWidth="1"/>
    <col min="4100" max="4100" width="37.88671875" style="37" customWidth="1"/>
    <col min="4101" max="4101" width="42.6640625" style="37" customWidth="1"/>
    <col min="4102" max="4351" width="9.109375" style="37"/>
    <col min="4352" max="4352" width="17.88671875" style="37" customWidth="1"/>
    <col min="4353" max="4353" width="91.109375" style="37" customWidth="1"/>
    <col min="4354" max="4354" width="8.5546875" style="37" customWidth="1"/>
    <col min="4355" max="4355" width="10.6640625" style="37" customWidth="1"/>
    <col min="4356" max="4356" width="37.88671875" style="37" customWidth="1"/>
    <col min="4357" max="4357" width="42.6640625" style="37" customWidth="1"/>
    <col min="4358" max="4607" width="9.109375" style="37"/>
    <col min="4608" max="4608" width="17.88671875" style="37" customWidth="1"/>
    <col min="4609" max="4609" width="91.109375" style="37" customWidth="1"/>
    <col min="4610" max="4610" width="8.5546875" style="37" customWidth="1"/>
    <col min="4611" max="4611" width="10.6640625" style="37" customWidth="1"/>
    <col min="4612" max="4612" width="37.88671875" style="37" customWidth="1"/>
    <col min="4613" max="4613" width="42.6640625" style="37" customWidth="1"/>
    <col min="4614" max="4863" width="9.109375" style="37"/>
    <col min="4864" max="4864" width="17.88671875" style="37" customWidth="1"/>
    <col min="4865" max="4865" width="91.109375" style="37" customWidth="1"/>
    <col min="4866" max="4866" width="8.5546875" style="37" customWidth="1"/>
    <col min="4867" max="4867" width="10.6640625" style="37" customWidth="1"/>
    <col min="4868" max="4868" width="37.88671875" style="37" customWidth="1"/>
    <col min="4869" max="4869" width="42.6640625" style="37" customWidth="1"/>
    <col min="4870" max="5119" width="9.109375" style="37"/>
    <col min="5120" max="5120" width="17.88671875" style="37" customWidth="1"/>
    <col min="5121" max="5121" width="91.109375" style="37" customWidth="1"/>
    <col min="5122" max="5122" width="8.5546875" style="37" customWidth="1"/>
    <col min="5123" max="5123" width="10.6640625" style="37" customWidth="1"/>
    <col min="5124" max="5124" width="37.88671875" style="37" customWidth="1"/>
    <col min="5125" max="5125" width="42.6640625" style="37" customWidth="1"/>
    <col min="5126" max="5375" width="9.109375" style="37"/>
    <col min="5376" max="5376" width="17.88671875" style="37" customWidth="1"/>
    <col min="5377" max="5377" width="91.109375" style="37" customWidth="1"/>
    <col min="5378" max="5378" width="8.5546875" style="37" customWidth="1"/>
    <col min="5379" max="5379" width="10.6640625" style="37" customWidth="1"/>
    <col min="5380" max="5380" width="37.88671875" style="37" customWidth="1"/>
    <col min="5381" max="5381" width="42.6640625" style="37" customWidth="1"/>
    <col min="5382" max="5631" width="9.109375" style="37"/>
    <col min="5632" max="5632" width="17.88671875" style="37" customWidth="1"/>
    <col min="5633" max="5633" width="91.109375" style="37" customWidth="1"/>
    <col min="5634" max="5634" width="8.5546875" style="37" customWidth="1"/>
    <col min="5635" max="5635" width="10.6640625" style="37" customWidth="1"/>
    <col min="5636" max="5636" width="37.88671875" style="37" customWidth="1"/>
    <col min="5637" max="5637" width="42.6640625" style="37" customWidth="1"/>
    <col min="5638" max="5887" width="9.109375" style="37"/>
    <col min="5888" max="5888" width="17.88671875" style="37" customWidth="1"/>
    <col min="5889" max="5889" width="91.109375" style="37" customWidth="1"/>
    <col min="5890" max="5890" width="8.5546875" style="37" customWidth="1"/>
    <col min="5891" max="5891" width="10.6640625" style="37" customWidth="1"/>
    <col min="5892" max="5892" width="37.88671875" style="37" customWidth="1"/>
    <col min="5893" max="5893" width="42.6640625" style="37" customWidth="1"/>
    <col min="5894" max="6143" width="9.109375" style="37"/>
    <col min="6144" max="6144" width="17.88671875" style="37" customWidth="1"/>
    <col min="6145" max="6145" width="91.109375" style="37" customWidth="1"/>
    <col min="6146" max="6146" width="8.5546875" style="37" customWidth="1"/>
    <col min="6147" max="6147" width="10.6640625" style="37" customWidth="1"/>
    <col min="6148" max="6148" width="37.88671875" style="37" customWidth="1"/>
    <col min="6149" max="6149" width="42.6640625" style="37" customWidth="1"/>
    <col min="6150" max="6399" width="9.109375" style="37"/>
    <col min="6400" max="6400" width="17.88671875" style="37" customWidth="1"/>
    <col min="6401" max="6401" width="91.109375" style="37" customWidth="1"/>
    <col min="6402" max="6402" width="8.5546875" style="37" customWidth="1"/>
    <col min="6403" max="6403" width="10.6640625" style="37" customWidth="1"/>
    <col min="6404" max="6404" width="37.88671875" style="37" customWidth="1"/>
    <col min="6405" max="6405" width="42.6640625" style="37" customWidth="1"/>
    <col min="6406" max="6655" width="9.109375" style="37"/>
    <col min="6656" max="6656" width="17.88671875" style="37" customWidth="1"/>
    <col min="6657" max="6657" width="91.109375" style="37" customWidth="1"/>
    <col min="6658" max="6658" width="8.5546875" style="37" customWidth="1"/>
    <col min="6659" max="6659" width="10.6640625" style="37" customWidth="1"/>
    <col min="6660" max="6660" width="37.88671875" style="37" customWidth="1"/>
    <col min="6661" max="6661" width="42.6640625" style="37" customWidth="1"/>
    <col min="6662" max="6911" width="9.109375" style="37"/>
    <col min="6912" max="6912" width="17.88671875" style="37" customWidth="1"/>
    <col min="6913" max="6913" width="91.109375" style="37" customWidth="1"/>
    <col min="6914" max="6914" width="8.5546875" style="37" customWidth="1"/>
    <col min="6915" max="6915" width="10.6640625" style="37" customWidth="1"/>
    <col min="6916" max="6916" width="37.88671875" style="37" customWidth="1"/>
    <col min="6917" max="6917" width="42.6640625" style="37" customWidth="1"/>
    <col min="6918" max="7167" width="9.109375" style="37"/>
    <col min="7168" max="7168" width="17.88671875" style="37" customWidth="1"/>
    <col min="7169" max="7169" width="91.109375" style="37" customWidth="1"/>
    <col min="7170" max="7170" width="8.5546875" style="37" customWidth="1"/>
    <col min="7171" max="7171" width="10.6640625" style="37" customWidth="1"/>
    <col min="7172" max="7172" width="37.88671875" style="37" customWidth="1"/>
    <col min="7173" max="7173" width="42.6640625" style="37" customWidth="1"/>
    <col min="7174" max="7423" width="9.109375" style="37"/>
    <col min="7424" max="7424" width="17.88671875" style="37" customWidth="1"/>
    <col min="7425" max="7425" width="91.109375" style="37" customWidth="1"/>
    <col min="7426" max="7426" width="8.5546875" style="37" customWidth="1"/>
    <col min="7427" max="7427" width="10.6640625" style="37" customWidth="1"/>
    <col min="7428" max="7428" width="37.88671875" style="37" customWidth="1"/>
    <col min="7429" max="7429" width="42.6640625" style="37" customWidth="1"/>
    <col min="7430" max="7679" width="9.109375" style="37"/>
    <col min="7680" max="7680" width="17.88671875" style="37" customWidth="1"/>
    <col min="7681" max="7681" width="91.109375" style="37" customWidth="1"/>
    <col min="7682" max="7682" width="8.5546875" style="37" customWidth="1"/>
    <col min="7683" max="7683" width="10.6640625" style="37" customWidth="1"/>
    <col min="7684" max="7684" width="37.88671875" style="37" customWidth="1"/>
    <col min="7685" max="7685" width="42.6640625" style="37" customWidth="1"/>
    <col min="7686" max="7935" width="9.109375" style="37"/>
    <col min="7936" max="7936" width="17.88671875" style="37" customWidth="1"/>
    <col min="7937" max="7937" width="91.109375" style="37" customWidth="1"/>
    <col min="7938" max="7938" width="8.5546875" style="37" customWidth="1"/>
    <col min="7939" max="7939" width="10.6640625" style="37" customWidth="1"/>
    <col min="7940" max="7940" width="37.88671875" style="37" customWidth="1"/>
    <col min="7941" max="7941" width="42.6640625" style="37" customWidth="1"/>
    <col min="7942" max="8191" width="9.109375" style="37"/>
    <col min="8192" max="8192" width="17.88671875" style="37" customWidth="1"/>
    <col min="8193" max="8193" width="91.109375" style="37" customWidth="1"/>
    <col min="8194" max="8194" width="8.5546875" style="37" customWidth="1"/>
    <col min="8195" max="8195" width="10.6640625" style="37" customWidth="1"/>
    <col min="8196" max="8196" width="37.88671875" style="37" customWidth="1"/>
    <col min="8197" max="8197" width="42.6640625" style="37" customWidth="1"/>
    <col min="8198" max="8447" width="9.109375" style="37"/>
    <col min="8448" max="8448" width="17.88671875" style="37" customWidth="1"/>
    <col min="8449" max="8449" width="91.109375" style="37" customWidth="1"/>
    <col min="8450" max="8450" width="8.5546875" style="37" customWidth="1"/>
    <col min="8451" max="8451" width="10.6640625" style="37" customWidth="1"/>
    <col min="8452" max="8452" width="37.88671875" style="37" customWidth="1"/>
    <col min="8453" max="8453" width="42.6640625" style="37" customWidth="1"/>
    <col min="8454" max="8703" width="9.109375" style="37"/>
    <col min="8704" max="8704" width="17.88671875" style="37" customWidth="1"/>
    <col min="8705" max="8705" width="91.109375" style="37" customWidth="1"/>
    <col min="8706" max="8706" width="8.5546875" style="37" customWidth="1"/>
    <col min="8707" max="8707" width="10.6640625" style="37" customWidth="1"/>
    <col min="8708" max="8708" width="37.88671875" style="37" customWidth="1"/>
    <col min="8709" max="8709" width="42.6640625" style="37" customWidth="1"/>
    <col min="8710" max="8959" width="9.109375" style="37"/>
    <col min="8960" max="8960" width="17.88671875" style="37" customWidth="1"/>
    <col min="8961" max="8961" width="91.109375" style="37" customWidth="1"/>
    <col min="8962" max="8962" width="8.5546875" style="37" customWidth="1"/>
    <col min="8963" max="8963" width="10.6640625" style="37" customWidth="1"/>
    <col min="8964" max="8964" width="37.88671875" style="37" customWidth="1"/>
    <col min="8965" max="8965" width="42.6640625" style="37" customWidth="1"/>
    <col min="8966" max="9215" width="9.109375" style="37"/>
    <col min="9216" max="9216" width="17.88671875" style="37" customWidth="1"/>
    <col min="9217" max="9217" width="91.109375" style="37" customWidth="1"/>
    <col min="9218" max="9218" width="8.5546875" style="37" customWidth="1"/>
    <col min="9219" max="9219" width="10.6640625" style="37" customWidth="1"/>
    <col min="9220" max="9220" width="37.88671875" style="37" customWidth="1"/>
    <col min="9221" max="9221" width="42.6640625" style="37" customWidth="1"/>
    <col min="9222" max="9471" width="9.109375" style="37"/>
    <col min="9472" max="9472" width="17.88671875" style="37" customWidth="1"/>
    <col min="9473" max="9473" width="91.109375" style="37" customWidth="1"/>
    <col min="9474" max="9474" width="8.5546875" style="37" customWidth="1"/>
    <col min="9475" max="9475" width="10.6640625" style="37" customWidth="1"/>
    <col min="9476" max="9476" width="37.88671875" style="37" customWidth="1"/>
    <col min="9477" max="9477" width="42.6640625" style="37" customWidth="1"/>
    <col min="9478" max="9727" width="9.109375" style="37"/>
    <col min="9728" max="9728" width="17.88671875" style="37" customWidth="1"/>
    <col min="9729" max="9729" width="91.109375" style="37" customWidth="1"/>
    <col min="9730" max="9730" width="8.5546875" style="37" customWidth="1"/>
    <col min="9731" max="9731" width="10.6640625" style="37" customWidth="1"/>
    <col min="9732" max="9732" width="37.88671875" style="37" customWidth="1"/>
    <col min="9733" max="9733" width="42.6640625" style="37" customWidth="1"/>
    <col min="9734" max="9983" width="9.109375" style="37"/>
    <col min="9984" max="9984" width="17.88671875" style="37" customWidth="1"/>
    <col min="9985" max="9985" width="91.109375" style="37" customWidth="1"/>
    <col min="9986" max="9986" width="8.5546875" style="37" customWidth="1"/>
    <col min="9987" max="9987" width="10.6640625" style="37" customWidth="1"/>
    <col min="9988" max="9988" width="37.88671875" style="37" customWidth="1"/>
    <col min="9989" max="9989" width="42.6640625" style="37" customWidth="1"/>
    <col min="9990" max="10239" width="9.109375" style="37"/>
    <col min="10240" max="10240" width="17.88671875" style="37" customWidth="1"/>
    <col min="10241" max="10241" width="91.109375" style="37" customWidth="1"/>
    <col min="10242" max="10242" width="8.5546875" style="37" customWidth="1"/>
    <col min="10243" max="10243" width="10.6640625" style="37" customWidth="1"/>
    <col min="10244" max="10244" width="37.88671875" style="37" customWidth="1"/>
    <col min="10245" max="10245" width="42.6640625" style="37" customWidth="1"/>
    <col min="10246" max="10495" width="9.109375" style="37"/>
    <col min="10496" max="10496" width="17.88671875" style="37" customWidth="1"/>
    <col min="10497" max="10497" width="91.109375" style="37" customWidth="1"/>
    <col min="10498" max="10498" width="8.5546875" style="37" customWidth="1"/>
    <col min="10499" max="10499" width="10.6640625" style="37" customWidth="1"/>
    <col min="10500" max="10500" width="37.88671875" style="37" customWidth="1"/>
    <col min="10501" max="10501" width="42.6640625" style="37" customWidth="1"/>
    <col min="10502" max="10751" width="9.109375" style="37"/>
    <col min="10752" max="10752" width="17.88671875" style="37" customWidth="1"/>
    <col min="10753" max="10753" width="91.109375" style="37" customWidth="1"/>
    <col min="10754" max="10754" width="8.5546875" style="37" customWidth="1"/>
    <col min="10755" max="10755" width="10.6640625" style="37" customWidth="1"/>
    <col min="10756" max="10756" width="37.88671875" style="37" customWidth="1"/>
    <col min="10757" max="10757" width="42.6640625" style="37" customWidth="1"/>
    <col min="10758" max="11007" width="9.109375" style="37"/>
    <col min="11008" max="11008" width="17.88671875" style="37" customWidth="1"/>
    <col min="11009" max="11009" width="91.109375" style="37" customWidth="1"/>
    <col min="11010" max="11010" width="8.5546875" style="37" customWidth="1"/>
    <col min="11011" max="11011" width="10.6640625" style="37" customWidth="1"/>
    <col min="11012" max="11012" width="37.88671875" style="37" customWidth="1"/>
    <col min="11013" max="11013" width="42.6640625" style="37" customWidth="1"/>
    <col min="11014" max="11263" width="9.109375" style="37"/>
    <col min="11264" max="11264" width="17.88671875" style="37" customWidth="1"/>
    <col min="11265" max="11265" width="91.109375" style="37" customWidth="1"/>
    <col min="11266" max="11266" width="8.5546875" style="37" customWidth="1"/>
    <col min="11267" max="11267" width="10.6640625" style="37" customWidth="1"/>
    <col min="11268" max="11268" width="37.88671875" style="37" customWidth="1"/>
    <col min="11269" max="11269" width="42.6640625" style="37" customWidth="1"/>
    <col min="11270" max="11519" width="9.109375" style="37"/>
    <col min="11520" max="11520" width="17.88671875" style="37" customWidth="1"/>
    <col min="11521" max="11521" width="91.109375" style="37" customWidth="1"/>
    <col min="11522" max="11522" width="8.5546875" style="37" customWidth="1"/>
    <col min="11523" max="11523" width="10.6640625" style="37" customWidth="1"/>
    <col min="11524" max="11524" width="37.88671875" style="37" customWidth="1"/>
    <col min="11525" max="11525" width="42.6640625" style="37" customWidth="1"/>
    <col min="11526" max="11775" width="9.109375" style="37"/>
    <col min="11776" max="11776" width="17.88671875" style="37" customWidth="1"/>
    <col min="11777" max="11777" width="91.109375" style="37" customWidth="1"/>
    <col min="11778" max="11778" width="8.5546875" style="37" customWidth="1"/>
    <col min="11779" max="11779" width="10.6640625" style="37" customWidth="1"/>
    <col min="11780" max="11780" width="37.88671875" style="37" customWidth="1"/>
    <col min="11781" max="11781" width="42.6640625" style="37" customWidth="1"/>
    <col min="11782" max="12031" width="9.109375" style="37"/>
    <col min="12032" max="12032" width="17.88671875" style="37" customWidth="1"/>
    <col min="12033" max="12033" width="91.109375" style="37" customWidth="1"/>
    <col min="12034" max="12034" width="8.5546875" style="37" customWidth="1"/>
    <col min="12035" max="12035" width="10.6640625" style="37" customWidth="1"/>
    <col min="12036" max="12036" width="37.88671875" style="37" customWidth="1"/>
    <col min="12037" max="12037" width="42.6640625" style="37" customWidth="1"/>
    <col min="12038" max="12287" width="9.109375" style="37"/>
    <col min="12288" max="12288" width="17.88671875" style="37" customWidth="1"/>
    <col min="12289" max="12289" width="91.109375" style="37" customWidth="1"/>
    <col min="12290" max="12290" width="8.5546875" style="37" customWidth="1"/>
    <col min="12291" max="12291" width="10.6640625" style="37" customWidth="1"/>
    <col min="12292" max="12292" width="37.88671875" style="37" customWidth="1"/>
    <col min="12293" max="12293" width="42.6640625" style="37" customWidth="1"/>
    <col min="12294" max="12543" width="9.109375" style="37"/>
    <col min="12544" max="12544" width="17.88671875" style="37" customWidth="1"/>
    <col min="12545" max="12545" width="91.109375" style="37" customWidth="1"/>
    <col min="12546" max="12546" width="8.5546875" style="37" customWidth="1"/>
    <col min="12547" max="12547" width="10.6640625" style="37" customWidth="1"/>
    <col min="12548" max="12548" width="37.88671875" style="37" customWidth="1"/>
    <col min="12549" max="12549" width="42.6640625" style="37" customWidth="1"/>
    <col min="12550" max="12799" width="9.109375" style="37"/>
    <col min="12800" max="12800" width="17.88671875" style="37" customWidth="1"/>
    <col min="12801" max="12801" width="91.109375" style="37" customWidth="1"/>
    <col min="12802" max="12802" width="8.5546875" style="37" customWidth="1"/>
    <col min="12803" max="12803" width="10.6640625" style="37" customWidth="1"/>
    <col min="12804" max="12804" width="37.88671875" style="37" customWidth="1"/>
    <col min="12805" max="12805" width="42.6640625" style="37" customWidth="1"/>
    <col min="12806" max="13055" width="9.109375" style="37"/>
    <col min="13056" max="13056" width="17.88671875" style="37" customWidth="1"/>
    <col min="13057" max="13057" width="91.109375" style="37" customWidth="1"/>
    <col min="13058" max="13058" width="8.5546875" style="37" customWidth="1"/>
    <col min="13059" max="13059" width="10.6640625" style="37" customWidth="1"/>
    <col min="13060" max="13060" width="37.88671875" style="37" customWidth="1"/>
    <col min="13061" max="13061" width="42.6640625" style="37" customWidth="1"/>
    <col min="13062" max="13311" width="9.109375" style="37"/>
    <col min="13312" max="13312" width="17.88671875" style="37" customWidth="1"/>
    <col min="13313" max="13313" width="91.109375" style="37" customWidth="1"/>
    <col min="13314" max="13314" width="8.5546875" style="37" customWidth="1"/>
    <col min="13315" max="13315" width="10.6640625" style="37" customWidth="1"/>
    <col min="13316" max="13316" width="37.88671875" style="37" customWidth="1"/>
    <col min="13317" max="13317" width="42.6640625" style="37" customWidth="1"/>
    <col min="13318" max="13567" width="9.109375" style="37"/>
    <col min="13568" max="13568" width="17.88671875" style="37" customWidth="1"/>
    <col min="13569" max="13569" width="91.109375" style="37" customWidth="1"/>
    <col min="13570" max="13570" width="8.5546875" style="37" customWidth="1"/>
    <col min="13571" max="13571" width="10.6640625" style="37" customWidth="1"/>
    <col min="13572" max="13572" width="37.88671875" style="37" customWidth="1"/>
    <col min="13573" max="13573" width="42.6640625" style="37" customWidth="1"/>
    <col min="13574" max="13823" width="9.109375" style="37"/>
    <col min="13824" max="13824" width="17.88671875" style="37" customWidth="1"/>
    <col min="13825" max="13825" width="91.109375" style="37" customWidth="1"/>
    <col min="13826" max="13826" width="8.5546875" style="37" customWidth="1"/>
    <col min="13827" max="13827" width="10.6640625" style="37" customWidth="1"/>
    <col min="13828" max="13828" width="37.88671875" style="37" customWidth="1"/>
    <col min="13829" max="13829" width="42.6640625" style="37" customWidth="1"/>
    <col min="13830" max="14079" width="9.109375" style="37"/>
    <col min="14080" max="14080" width="17.88671875" style="37" customWidth="1"/>
    <col min="14081" max="14081" width="91.109375" style="37" customWidth="1"/>
    <col min="14082" max="14082" width="8.5546875" style="37" customWidth="1"/>
    <col min="14083" max="14083" width="10.6640625" style="37" customWidth="1"/>
    <col min="14084" max="14084" width="37.88671875" style="37" customWidth="1"/>
    <col min="14085" max="14085" width="42.6640625" style="37" customWidth="1"/>
    <col min="14086" max="14335" width="9.109375" style="37"/>
    <col min="14336" max="14336" width="17.88671875" style="37" customWidth="1"/>
    <col min="14337" max="14337" width="91.109375" style="37" customWidth="1"/>
    <col min="14338" max="14338" width="8.5546875" style="37" customWidth="1"/>
    <col min="14339" max="14339" width="10.6640625" style="37" customWidth="1"/>
    <col min="14340" max="14340" width="37.88671875" style="37" customWidth="1"/>
    <col min="14341" max="14341" width="42.6640625" style="37" customWidth="1"/>
    <col min="14342" max="14591" width="9.109375" style="37"/>
    <col min="14592" max="14592" width="17.88671875" style="37" customWidth="1"/>
    <col min="14593" max="14593" width="91.109375" style="37" customWidth="1"/>
    <col min="14594" max="14594" width="8.5546875" style="37" customWidth="1"/>
    <col min="14595" max="14595" width="10.6640625" style="37" customWidth="1"/>
    <col min="14596" max="14596" width="37.88671875" style="37" customWidth="1"/>
    <col min="14597" max="14597" width="42.6640625" style="37" customWidth="1"/>
    <col min="14598" max="14847" width="9.109375" style="37"/>
    <col min="14848" max="14848" width="17.88671875" style="37" customWidth="1"/>
    <col min="14849" max="14849" width="91.109375" style="37" customWidth="1"/>
    <col min="14850" max="14850" width="8.5546875" style="37" customWidth="1"/>
    <col min="14851" max="14851" width="10.6640625" style="37" customWidth="1"/>
    <col min="14852" max="14852" width="37.88671875" style="37" customWidth="1"/>
    <col min="14853" max="14853" width="42.6640625" style="37" customWidth="1"/>
    <col min="14854" max="15103" width="9.109375" style="37"/>
    <col min="15104" max="15104" width="17.88671875" style="37" customWidth="1"/>
    <col min="15105" max="15105" width="91.109375" style="37" customWidth="1"/>
    <col min="15106" max="15106" width="8.5546875" style="37" customWidth="1"/>
    <col min="15107" max="15107" width="10.6640625" style="37" customWidth="1"/>
    <col min="15108" max="15108" width="37.88671875" style="37" customWidth="1"/>
    <col min="15109" max="15109" width="42.6640625" style="37" customWidth="1"/>
    <col min="15110" max="15359" width="9.109375" style="37"/>
    <col min="15360" max="15360" width="17.88671875" style="37" customWidth="1"/>
    <col min="15361" max="15361" width="91.109375" style="37" customWidth="1"/>
    <col min="15362" max="15362" width="8.5546875" style="37" customWidth="1"/>
    <col min="15363" max="15363" width="10.6640625" style="37" customWidth="1"/>
    <col min="15364" max="15364" width="37.88671875" style="37" customWidth="1"/>
    <col min="15365" max="15365" width="42.6640625" style="37" customWidth="1"/>
    <col min="15366" max="15615" width="9.109375" style="37"/>
    <col min="15616" max="15616" width="17.88671875" style="37" customWidth="1"/>
    <col min="15617" max="15617" width="91.109375" style="37" customWidth="1"/>
    <col min="15618" max="15618" width="8.5546875" style="37" customWidth="1"/>
    <col min="15619" max="15619" width="10.6640625" style="37" customWidth="1"/>
    <col min="15620" max="15620" width="37.88671875" style="37" customWidth="1"/>
    <col min="15621" max="15621" width="42.6640625" style="37" customWidth="1"/>
    <col min="15622" max="15871" width="9.109375" style="37"/>
    <col min="15872" max="15872" width="17.88671875" style="37" customWidth="1"/>
    <col min="15873" max="15873" width="91.109375" style="37" customWidth="1"/>
    <col min="15874" max="15874" width="8.5546875" style="37" customWidth="1"/>
    <col min="15875" max="15875" width="10.6640625" style="37" customWidth="1"/>
    <col min="15876" max="15876" width="37.88671875" style="37" customWidth="1"/>
    <col min="15877" max="15877" width="42.6640625" style="37" customWidth="1"/>
    <col min="15878" max="16127" width="9.109375" style="37"/>
    <col min="16128" max="16128" width="17.88671875" style="37" customWidth="1"/>
    <col min="16129" max="16129" width="91.109375" style="37" customWidth="1"/>
    <col min="16130" max="16130" width="8.5546875" style="37" customWidth="1"/>
    <col min="16131" max="16131" width="10.6640625" style="37" customWidth="1"/>
    <col min="16132" max="16132" width="37.88671875" style="37" customWidth="1"/>
    <col min="16133" max="16133" width="42.6640625" style="37" customWidth="1"/>
    <col min="16134" max="16383" width="9.109375" style="37"/>
    <col min="16384" max="16384" width="9.109375" style="37" customWidth="1"/>
  </cols>
  <sheetData>
    <row r="1" spans="1:6" s="367" customFormat="1" ht="78.75" customHeight="1">
      <c r="A1" s="363" t="s">
        <v>10</v>
      </c>
      <c r="B1" s="364" t="s">
        <v>502</v>
      </c>
      <c r="C1" s="365"/>
      <c r="D1" s="365"/>
      <c r="E1" s="365"/>
      <c r="F1" s="366"/>
    </row>
    <row r="2" spans="1:6" s="20" customFormat="1" ht="40.5" customHeight="1">
      <c r="A2" s="368" t="s">
        <v>1015</v>
      </c>
      <c r="B2" s="369"/>
      <c r="C2" s="369"/>
      <c r="D2" s="369"/>
      <c r="E2" s="369"/>
      <c r="F2" s="369"/>
    </row>
    <row r="3" spans="1:6" s="21" customFormat="1" ht="18" customHeight="1">
      <c r="A3" s="340" t="s">
        <v>1016</v>
      </c>
      <c r="B3" s="341"/>
      <c r="C3" s="341"/>
      <c r="D3" s="341"/>
      <c r="E3" s="341"/>
      <c r="F3" s="341"/>
    </row>
    <row r="4" spans="1:6" s="34" customFormat="1" ht="18" customHeight="1">
      <c r="A4" s="340" t="s">
        <v>0</v>
      </c>
      <c r="B4" s="341"/>
      <c r="C4" s="341"/>
      <c r="D4" s="341"/>
      <c r="E4" s="341"/>
      <c r="F4" s="341"/>
    </row>
    <row r="5" spans="1:6" s="373" customFormat="1" ht="145.5" customHeight="1">
      <c r="A5" s="370" t="s">
        <v>503</v>
      </c>
      <c r="B5" s="370" t="s">
        <v>504</v>
      </c>
      <c r="C5" s="371" t="s">
        <v>3</v>
      </c>
      <c r="D5" s="372" t="s">
        <v>882</v>
      </c>
      <c r="E5" s="103" t="s">
        <v>887</v>
      </c>
      <c r="F5" s="103" t="s">
        <v>888</v>
      </c>
    </row>
    <row r="6" spans="1:6" s="375" customFormat="1" ht="26.25" customHeight="1">
      <c r="A6" s="374"/>
      <c r="B6" s="374"/>
      <c r="C6" s="107" t="s">
        <v>4</v>
      </c>
      <c r="D6" s="102" t="s">
        <v>5</v>
      </c>
      <c r="E6" s="107" t="s">
        <v>6</v>
      </c>
      <c r="F6" s="108" t="s">
        <v>7</v>
      </c>
    </row>
    <row r="7" spans="1:6" s="379" customFormat="1" ht="69.75" customHeight="1">
      <c r="A7" s="374" t="s">
        <v>505</v>
      </c>
      <c r="B7" s="349" t="s">
        <v>506</v>
      </c>
      <c r="C7" s="376"/>
      <c r="D7" s="377"/>
      <c r="E7" s="378"/>
      <c r="F7" s="378"/>
    </row>
    <row r="8" spans="1:6" s="379" customFormat="1" ht="42" customHeight="1">
      <c r="A8" s="380" t="s">
        <v>507</v>
      </c>
      <c r="B8" s="347" t="s">
        <v>508</v>
      </c>
      <c r="C8" s="381" t="s">
        <v>456</v>
      </c>
      <c r="D8" s="382">
        <v>360</v>
      </c>
      <c r="E8" s="383">
        <v>200</v>
      </c>
      <c r="F8" s="164">
        <f>E8*D8</f>
        <v>72000</v>
      </c>
    </row>
    <row r="9" spans="1:6" s="379" customFormat="1" ht="33.75" customHeight="1">
      <c r="A9" s="380" t="s">
        <v>509</v>
      </c>
      <c r="B9" s="347" t="s">
        <v>510</v>
      </c>
      <c r="C9" s="381" t="s">
        <v>11</v>
      </c>
      <c r="D9" s="382">
        <v>2</v>
      </c>
      <c r="E9" s="383">
        <v>2615</v>
      </c>
      <c r="F9" s="164">
        <f t="shared" ref="F9:F10" si="0">E9*D9</f>
        <v>5230</v>
      </c>
    </row>
    <row r="10" spans="1:6" s="379" customFormat="1" ht="47.25" customHeight="1">
      <c r="A10" s="380" t="s">
        <v>511</v>
      </c>
      <c r="B10" s="347" t="s">
        <v>512</v>
      </c>
      <c r="C10" s="381" t="s">
        <v>456</v>
      </c>
      <c r="D10" s="382">
        <v>360</v>
      </c>
      <c r="E10" s="383">
        <v>155</v>
      </c>
      <c r="F10" s="164">
        <f t="shared" si="0"/>
        <v>55800</v>
      </c>
    </row>
    <row r="11" spans="1:6" s="379" customFormat="1" ht="47.25" customHeight="1">
      <c r="A11" s="380"/>
      <c r="B11" s="384" t="s">
        <v>513</v>
      </c>
      <c r="C11" s="381"/>
      <c r="D11" s="382"/>
      <c r="E11" s="383"/>
      <c r="F11" s="164">
        <f t="shared" ref="F11:F12" si="1">E11*D11</f>
        <v>0</v>
      </c>
    </row>
    <row r="12" spans="1:6" s="379" customFormat="1" ht="21.75" customHeight="1">
      <c r="A12" s="374" t="s">
        <v>514</v>
      </c>
      <c r="B12" s="385" t="s">
        <v>515</v>
      </c>
      <c r="C12" s="381"/>
      <c r="D12" s="382"/>
      <c r="E12" s="386"/>
      <c r="F12" s="164">
        <f t="shared" si="1"/>
        <v>0</v>
      </c>
    </row>
    <row r="13" spans="1:6" s="379" customFormat="1" ht="122.25" customHeight="1">
      <c r="A13" s="380" t="s">
        <v>516</v>
      </c>
      <c r="B13" s="347" t="s">
        <v>517</v>
      </c>
      <c r="C13" s="381" t="s">
        <v>456</v>
      </c>
      <c r="D13" s="382">
        <v>360</v>
      </c>
      <c r="E13" s="383">
        <v>75</v>
      </c>
      <c r="F13" s="164">
        <f>E13*D13</f>
        <v>27000</v>
      </c>
    </row>
    <row r="14" spans="1:6" s="379" customFormat="1" ht="56.25" customHeight="1">
      <c r="A14" s="380" t="s">
        <v>518</v>
      </c>
      <c r="B14" s="347" t="s">
        <v>519</v>
      </c>
      <c r="C14" s="381" t="s">
        <v>456</v>
      </c>
      <c r="D14" s="382">
        <v>360</v>
      </c>
      <c r="E14" s="383">
        <v>80</v>
      </c>
      <c r="F14" s="164">
        <f>E14*D14</f>
        <v>28800</v>
      </c>
    </row>
    <row r="15" spans="1:6" s="379" customFormat="1" ht="28.5" hidden="1" customHeight="1">
      <c r="A15" s="380" t="s">
        <v>520</v>
      </c>
      <c r="B15" s="347" t="s">
        <v>521</v>
      </c>
      <c r="C15" s="381" t="s">
        <v>456</v>
      </c>
      <c r="D15" s="382">
        <v>0</v>
      </c>
      <c r="E15" s="383">
        <v>120</v>
      </c>
      <c r="F15" s="164">
        <f t="shared" ref="F15:F23" si="2">E15*D15</f>
        <v>0</v>
      </c>
    </row>
    <row r="16" spans="1:6" s="379" customFormat="1" ht="26.25" hidden="1" customHeight="1">
      <c r="A16" s="380" t="s">
        <v>522</v>
      </c>
      <c r="B16" s="347" t="s">
        <v>523</v>
      </c>
      <c r="C16" s="381" t="s">
        <v>456</v>
      </c>
      <c r="D16" s="382">
        <v>0</v>
      </c>
      <c r="E16" s="383">
        <v>750</v>
      </c>
      <c r="F16" s="164">
        <f t="shared" si="2"/>
        <v>0</v>
      </c>
    </row>
    <row r="17" spans="1:6" s="379" customFormat="1" ht="35.25" customHeight="1">
      <c r="A17" s="380" t="s">
        <v>524</v>
      </c>
      <c r="B17" s="347" t="s">
        <v>525</v>
      </c>
      <c r="C17" s="381" t="s">
        <v>11</v>
      </c>
      <c r="D17" s="382">
        <v>2</v>
      </c>
      <c r="E17" s="383">
        <v>26115</v>
      </c>
      <c r="F17" s="164">
        <f t="shared" si="2"/>
        <v>52230</v>
      </c>
    </row>
    <row r="18" spans="1:6" s="379" customFormat="1" ht="40.5" customHeight="1">
      <c r="A18" s="380" t="s">
        <v>526</v>
      </c>
      <c r="B18" s="347" t="s">
        <v>527</v>
      </c>
      <c r="C18" s="381" t="s">
        <v>528</v>
      </c>
      <c r="D18" s="382">
        <v>2</v>
      </c>
      <c r="E18" s="383">
        <v>26380</v>
      </c>
      <c r="F18" s="164">
        <f t="shared" si="2"/>
        <v>52760</v>
      </c>
    </row>
    <row r="19" spans="1:6" s="379" customFormat="1" ht="61.5" customHeight="1">
      <c r="A19" s="380" t="s">
        <v>529</v>
      </c>
      <c r="B19" s="347" t="s">
        <v>530</v>
      </c>
      <c r="C19" s="381" t="s">
        <v>528</v>
      </c>
      <c r="D19" s="382">
        <v>2</v>
      </c>
      <c r="E19" s="383">
        <v>33515</v>
      </c>
      <c r="F19" s="164">
        <f>E19*D19</f>
        <v>67030</v>
      </c>
    </row>
    <row r="20" spans="1:6" s="379" customFormat="1" ht="37.5" hidden="1" customHeight="1">
      <c r="A20" s="380" t="s">
        <v>531</v>
      </c>
      <c r="B20" s="347" t="s">
        <v>532</v>
      </c>
      <c r="C20" s="381" t="s">
        <v>456</v>
      </c>
      <c r="D20" s="382">
        <v>0</v>
      </c>
      <c r="E20" s="383">
        <v>30</v>
      </c>
      <c r="F20" s="164">
        <f t="shared" si="2"/>
        <v>0</v>
      </c>
    </row>
    <row r="21" spans="1:6" s="379" customFormat="1" ht="42.75" hidden="1" customHeight="1">
      <c r="A21" s="380" t="s">
        <v>533</v>
      </c>
      <c r="B21" s="350" t="s">
        <v>534</v>
      </c>
      <c r="C21" s="381" t="s">
        <v>11</v>
      </c>
      <c r="D21" s="382">
        <v>0</v>
      </c>
      <c r="E21" s="383">
        <v>87050</v>
      </c>
      <c r="F21" s="164">
        <f t="shared" si="2"/>
        <v>0</v>
      </c>
    </row>
    <row r="22" spans="1:6" s="379" customFormat="1" ht="28.5" hidden="1" customHeight="1">
      <c r="A22" s="380" t="s">
        <v>535</v>
      </c>
      <c r="B22" s="347" t="s">
        <v>536</v>
      </c>
      <c r="C22" s="381" t="s">
        <v>11</v>
      </c>
      <c r="D22" s="382">
        <v>0</v>
      </c>
      <c r="E22" s="383">
        <v>14510</v>
      </c>
      <c r="F22" s="164">
        <f t="shared" si="2"/>
        <v>0</v>
      </c>
    </row>
    <row r="23" spans="1:6" s="379" customFormat="1" ht="24.75" hidden="1" customHeight="1">
      <c r="A23" s="380" t="s">
        <v>537</v>
      </c>
      <c r="B23" s="347" t="s">
        <v>538</v>
      </c>
      <c r="C23" s="381" t="s">
        <v>456</v>
      </c>
      <c r="D23" s="382">
        <v>0</v>
      </c>
      <c r="E23" s="383">
        <v>410</v>
      </c>
      <c r="F23" s="164">
        <f t="shared" si="2"/>
        <v>0</v>
      </c>
    </row>
    <row r="24" spans="1:6" s="379" customFormat="1" ht="30.75" customHeight="1">
      <c r="A24" s="387" t="s">
        <v>539</v>
      </c>
      <c r="B24" s="387"/>
      <c r="C24" s="388"/>
      <c r="D24" s="388"/>
      <c r="E24" s="383" t="s">
        <v>947</v>
      </c>
      <c r="F24" s="104">
        <f>SUM(F7:F23)</f>
        <v>360850</v>
      </c>
    </row>
  </sheetData>
  <sheetProtection password="CEE5" sheet="1" objects="1" scenarios="1" formatCells="0" formatColumns="0" formatRows="0"/>
  <mergeCells count="6">
    <mergeCell ref="A24:B24"/>
    <mergeCell ref="C24:D24"/>
    <mergeCell ref="B1:F1"/>
    <mergeCell ref="A2:F2"/>
    <mergeCell ref="A3:F3"/>
    <mergeCell ref="A4:F4"/>
  </mergeCells>
  <pageMargins left="0.70866141732283472" right="0.70866141732283472" top="0.74803149606299213" bottom="0.74803149606299213" header="0.31496062992125984" footer="0.31496062992125984"/>
  <pageSetup paperSize="9" scale="51" orientation="landscape" r:id="rId1"/>
  <drawing r:id="rId2"/>
</worksheet>
</file>

<file path=xl/worksheets/sheet2.xml><?xml version="1.0" encoding="utf-8"?>
<worksheet xmlns="http://schemas.openxmlformats.org/spreadsheetml/2006/main" xmlns:r="http://schemas.openxmlformats.org/officeDocument/2006/relationships">
  <dimension ref="A1:I28"/>
  <sheetViews>
    <sheetView workbookViewId="0">
      <selection activeCell="C7" sqref="C7:G7"/>
    </sheetView>
  </sheetViews>
  <sheetFormatPr defaultColWidth="19" defaultRowHeight="25.2" customHeight="1"/>
  <cols>
    <col min="1" max="3" width="19" style="58"/>
    <col min="4" max="4" width="24.6640625" style="58" customWidth="1"/>
    <col min="5" max="5" width="24.109375" style="58" customWidth="1"/>
    <col min="6" max="16384" width="19" style="58"/>
  </cols>
  <sheetData>
    <row r="1" spans="1:7" ht="73.2" customHeight="1">
      <c r="A1" s="56"/>
      <c r="B1" s="57" t="s">
        <v>1042</v>
      </c>
      <c r="C1" s="57"/>
      <c r="D1" s="57"/>
      <c r="E1" s="57"/>
      <c r="F1" s="57"/>
      <c r="G1" s="57"/>
    </row>
    <row r="2" spans="1:7" s="65" customFormat="1" ht="25.2" customHeight="1">
      <c r="A2" s="59"/>
      <c r="B2" s="60"/>
      <c r="C2" s="61"/>
      <c r="D2" s="61"/>
      <c r="E2" s="62" t="s">
        <v>1021</v>
      </c>
      <c r="F2" s="63" t="s">
        <v>1022</v>
      </c>
      <c r="G2" s="64"/>
    </row>
    <row r="3" spans="1:7" ht="25.2" customHeight="1">
      <c r="A3" s="56"/>
      <c r="B3" s="66" t="s">
        <v>1023</v>
      </c>
      <c r="C3" s="66" t="s">
        <v>1024</v>
      </c>
      <c r="D3" s="66" t="s">
        <v>1025</v>
      </c>
      <c r="E3" s="67" t="s">
        <v>1026</v>
      </c>
      <c r="F3" s="67"/>
      <c r="G3" s="67"/>
    </row>
    <row r="4" spans="1:7" ht="48" customHeight="1">
      <c r="A4" s="56"/>
      <c r="B4" s="68"/>
      <c r="C4" s="68"/>
      <c r="D4" s="68"/>
      <c r="E4" s="69" t="s">
        <v>1027</v>
      </c>
      <c r="F4" s="69" t="s">
        <v>1028</v>
      </c>
      <c r="G4" s="69" t="s">
        <v>1029</v>
      </c>
    </row>
    <row r="5" spans="1:7" ht="25.2" customHeight="1">
      <c r="A5" s="56"/>
      <c r="B5" s="70" t="s">
        <v>4</v>
      </c>
      <c r="C5" s="70" t="s">
        <v>5</v>
      </c>
      <c r="D5" s="70" t="s">
        <v>6</v>
      </c>
      <c r="E5" s="70" t="s">
        <v>1030</v>
      </c>
      <c r="F5" s="70" t="s">
        <v>1031</v>
      </c>
      <c r="G5" s="70" t="s">
        <v>1032</v>
      </c>
    </row>
    <row r="6" spans="1:7" ht="42.6" customHeight="1">
      <c r="A6" s="56"/>
      <c r="B6" s="71" t="s">
        <v>114</v>
      </c>
      <c r="C6" s="72" t="s">
        <v>1033</v>
      </c>
      <c r="D6" s="73">
        <f>TOTAL!D12</f>
        <v>11574438.300000001</v>
      </c>
      <c r="E6" s="74"/>
      <c r="F6" s="75"/>
      <c r="G6" s="76"/>
    </row>
    <row r="7" spans="1:7" ht="25.2" customHeight="1">
      <c r="A7" s="56"/>
      <c r="B7" s="70">
        <v>2</v>
      </c>
      <c r="C7" s="77" t="s">
        <v>1034</v>
      </c>
      <c r="D7" s="78"/>
      <c r="E7" s="78"/>
      <c r="F7" s="78"/>
      <c r="G7" s="78"/>
    </row>
    <row r="8" spans="1:7" ht="25.2" customHeight="1">
      <c r="A8" s="56"/>
      <c r="B8" s="70">
        <v>3</v>
      </c>
      <c r="C8" s="79" t="s">
        <v>1035</v>
      </c>
      <c r="D8" s="80"/>
      <c r="E8" s="80"/>
      <c r="F8" s="81"/>
      <c r="G8" s="82"/>
    </row>
    <row r="9" spans="1:7" ht="25.2" customHeight="1">
      <c r="A9" s="56"/>
      <c r="B9" s="83">
        <v>4</v>
      </c>
      <c r="C9" s="79" t="s">
        <v>1036</v>
      </c>
      <c r="D9" s="84"/>
      <c r="E9" s="84"/>
      <c r="F9" s="85"/>
      <c r="G9" s="86"/>
    </row>
    <row r="10" spans="1:7" ht="25.2" customHeight="1">
      <c r="A10" s="56"/>
      <c r="B10" s="56"/>
      <c r="C10" s="56"/>
      <c r="D10" s="56"/>
      <c r="E10" s="56"/>
      <c r="F10" s="56"/>
      <c r="G10" s="56"/>
    </row>
    <row r="11" spans="1:7" ht="25.2" customHeight="1">
      <c r="A11" s="56"/>
      <c r="B11" s="87" t="s">
        <v>1037</v>
      </c>
      <c r="C11" s="56"/>
      <c r="D11" s="56"/>
      <c r="E11" s="56"/>
      <c r="F11" s="56"/>
      <c r="G11" s="56"/>
    </row>
    <row r="12" spans="1:7" s="65" customFormat="1" ht="25.2" customHeight="1">
      <c r="A12" s="59"/>
      <c r="B12" s="88">
        <v>1</v>
      </c>
      <c r="C12" s="89" t="s">
        <v>1038</v>
      </c>
      <c r="D12" s="89"/>
      <c r="E12" s="89"/>
      <c r="F12" s="89"/>
      <c r="G12" s="89"/>
    </row>
    <row r="13" spans="1:7" s="65" customFormat="1" ht="25.2" customHeight="1">
      <c r="A13" s="59"/>
      <c r="B13" s="88">
        <v>2</v>
      </c>
      <c r="C13" s="90" t="s">
        <v>1039</v>
      </c>
      <c r="D13" s="91"/>
      <c r="E13" s="91"/>
      <c r="F13" s="91"/>
      <c r="G13" s="92"/>
    </row>
    <row r="14" spans="1:7" ht="25.2" customHeight="1">
      <c r="A14" s="93"/>
      <c r="B14" s="93"/>
      <c r="C14" s="93"/>
      <c r="D14" s="93"/>
      <c r="E14" s="93"/>
      <c r="F14" s="93"/>
      <c r="G14" s="93"/>
    </row>
    <row r="15" spans="1:7" ht="25.2" customHeight="1">
      <c r="A15" s="93"/>
      <c r="B15" s="93"/>
      <c r="C15" s="93"/>
      <c r="D15" s="93"/>
      <c r="E15" s="94" t="s">
        <v>1040</v>
      </c>
      <c r="F15" s="93"/>
      <c r="G15" s="93"/>
    </row>
    <row r="16" spans="1:7" ht="25.2" customHeight="1">
      <c r="A16" s="93"/>
      <c r="B16" s="93"/>
      <c r="C16" s="93"/>
      <c r="D16" s="93"/>
      <c r="E16" s="94"/>
      <c r="F16" s="93"/>
      <c r="G16" s="93"/>
    </row>
    <row r="17" spans="1:9" ht="25.2" customHeight="1">
      <c r="A17" s="93"/>
      <c r="B17" s="93"/>
      <c r="C17" s="93"/>
      <c r="D17" s="93"/>
      <c r="E17" s="94" t="s">
        <v>1041</v>
      </c>
      <c r="F17" s="93"/>
      <c r="G17" s="93"/>
    </row>
    <row r="22" spans="1:9" ht="25.2" customHeight="1">
      <c r="B22" s="95"/>
      <c r="C22" s="95"/>
      <c r="D22" s="95"/>
      <c r="E22" s="95"/>
      <c r="F22" s="95"/>
      <c r="G22" s="95"/>
      <c r="H22" s="95"/>
      <c r="I22" s="95"/>
    </row>
    <row r="23" spans="1:9" ht="25.2" customHeight="1">
      <c r="B23" s="95"/>
      <c r="C23" s="95"/>
      <c r="D23" s="95"/>
      <c r="E23" s="95"/>
      <c r="F23" s="95"/>
    </row>
    <row r="24" spans="1:9" ht="25.2" customHeight="1">
      <c r="B24" s="95"/>
      <c r="C24" s="95"/>
      <c r="D24" s="95"/>
      <c r="E24" s="95"/>
      <c r="F24" s="95"/>
    </row>
    <row r="25" spans="1:9" ht="25.2" customHeight="1">
      <c r="B25" s="95"/>
      <c r="C25" s="95"/>
      <c r="D25" s="95"/>
      <c r="E25" s="95"/>
      <c r="F25" s="95"/>
    </row>
    <row r="26" spans="1:9" ht="25.2" customHeight="1">
      <c r="B26" s="95"/>
      <c r="C26" s="95"/>
      <c r="D26" s="95"/>
      <c r="E26" s="95"/>
      <c r="F26" s="95"/>
    </row>
    <row r="27" spans="1:9" ht="25.2" customHeight="1">
      <c r="B27" s="95"/>
      <c r="C27" s="95"/>
      <c r="D27" s="95"/>
      <c r="E27" s="95"/>
      <c r="F27" s="95"/>
    </row>
    <row r="28" spans="1:9" ht="25.2" customHeight="1">
      <c r="B28" s="95"/>
      <c r="C28" s="95"/>
      <c r="D28" s="95"/>
      <c r="E28" s="95"/>
      <c r="F28" s="95"/>
    </row>
  </sheetData>
  <sheetProtection password="CEE5" sheet="1" objects="1" scenarios="1" formatCells="0" formatColumns="0" formatRows="0"/>
  <mergeCells count="11">
    <mergeCell ref="C7:G7"/>
    <mergeCell ref="C8:F8"/>
    <mergeCell ref="C9:F9"/>
    <mergeCell ref="C12:G12"/>
    <mergeCell ref="C13:G13"/>
    <mergeCell ref="B1:G1"/>
    <mergeCell ref="F2:G2"/>
    <mergeCell ref="B3:B4"/>
    <mergeCell ref="C3:C4"/>
    <mergeCell ref="D3:D4"/>
    <mergeCell ref="E3:G3"/>
  </mergeCells>
  <conditionalFormatting sqref="D10:F13 A1:C13 G1:G13 D1:F8">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12"/>
  <sheetViews>
    <sheetView view="pageBreakPreview" zoomScale="70" zoomScaleSheetLayoutView="70" workbookViewId="0">
      <selection activeCell="H2" sqref="H2"/>
    </sheetView>
  </sheetViews>
  <sheetFormatPr defaultRowHeight="13.8"/>
  <cols>
    <col min="1" max="1" width="20.88671875" style="3" customWidth="1"/>
    <col min="2" max="2" width="11" style="3" customWidth="1"/>
    <col min="3" max="3" width="78.109375" style="3" customWidth="1"/>
    <col min="4" max="4" width="30" style="15" customWidth="1"/>
    <col min="5" max="5" width="26" style="3" customWidth="1"/>
    <col min="6" max="251" width="9.109375" style="3"/>
    <col min="252" max="252" width="17.5546875" style="3" customWidth="1"/>
    <col min="253" max="253" width="9.109375" style="3"/>
    <col min="254" max="254" width="42.5546875" style="3" customWidth="1"/>
    <col min="255" max="255" width="23.109375" style="3" customWidth="1"/>
    <col min="256" max="256" width="26" style="3" customWidth="1"/>
    <col min="257" max="257" width="31.5546875" style="3" customWidth="1"/>
    <col min="258" max="258" width="21" style="3" customWidth="1"/>
    <col min="259" max="507" width="9.109375" style="3"/>
    <col min="508" max="508" width="17.5546875" style="3" customWidth="1"/>
    <col min="509" max="509" width="9.109375" style="3"/>
    <col min="510" max="510" width="42.5546875" style="3" customWidth="1"/>
    <col min="511" max="511" width="23.109375" style="3" customWidth="1"/>
    <col min="512" max="512" width="26" style="3" customWidth="1"/>
    <col min="513" max="513" width="31.5546875" style="3" customWidth="1"/>
    <col min="514" max="514" width="21" style="3" customWidth="1"/>
    <col min="515" max="763" width="9.109375" style="3"/>
    <col min="764" max="764" width="17.5546875" style="3" customWidth="1"/>
    <col min="765" max="765" width="9.109375" style="3"/>
    <col min="766" max="766" width="42.5546875" style="3" customWidth="1"/>
    <col min="767" max="767" width="23.109375" style="3" customWidth="1"/>
    <col min="768" max="768" width="26" style="3" customWidth="1"/>
    <col min="769" max="769" width="31.5546875" style="3" customWidth="1"/>
    <col min="770" max="770" width="21" style="3" customWidth="1"/>
    <col min="771" max="1019" width="9.109375" style="3"/>
    <col min="1020" max="1020" width="17.5546875" style="3" customWidth="1"/>
    <col min="1021" max="1021" width="9.109375" style="3"/>
    <col min="1022" max="1022" width="42.5546875" style="3" customWidth="1"/>
    <col min="1023" max="1023" width="23.109375" style="3" customWidth="1"/>
    <col min="1024" max="1024" width="26" style="3" customWidth="1"/>
    <col min="1025" max="1025" width="31.5546875" style="3" customWidth="1"/>
    <col min="1026" max="1026" width="21" style="3" customWidth="1"/>
    <col min="1027" max="1275" width="9.109375" style="3"/>
    <col min="1276" max="1276" width="17.5546875" style="3" customWidth="1"/>
    <col min="1277" max="1277" width="9.109375" style="3"/>
    <col min="1278" max="1278" width="42.5546875" style="3" customWidth="1"/>
    <col min="1279" max="1279" width="23.109375" style="3" customWidth="1"/>
    <col min="1280" max="1280" width="26" style="3" customWidth="1"/>
    <col min="1281" max="1281" width="31.5546875" style="3" customWidth="1"/>
    <col min="1282" max="1282" width="21" style="3" customWidth="1"/>
    <col min="1283" max="1531" width="9.109375" style="3"/>
    <col min="1532" max="1532" width="17.5546875" style="3" customWidth="1"/>
    <col min="1533" max="1533" width="9.109375" style="3"/>
    <col min="1534" max="1534" width="42.5546875" style="3" customWidth="1"/>
    <col min="1535" max="1535" width="23.109375" style="3" customWidth="1"/>
    <col min="1536" max="1536" width="26" style="3" customWidth="1"/>
    <col min="1537" max="1537" width="31.5546875" style="3" customWidth="1"/>
    <col min="1538" max="1538" width="21" style="3" customWidth="1"/>
    <col min="1539" max="1787" width="9.109375" style="3"/>
    <col min="1788" max="1788" width="17.5546875" style="3" customWidth="1"/>
    <col min="1789" max="1789" width="9.109375" style="3"/>
    <col min="1790" max="1790" width="42.5546875" style="3" customWidth="1"/>
    <col min="1791" max="1791" width="23.109375" style="3" customWidth="1"/>
    <col min="1792" max="1792" width="26" style="3" customWidth="1"/>
    <col min="1793" max="1793" width="31.5546875" style="3" customWidth="1"/>
    <col min="1794" max="1794" width="21" style="3" customWidth="1"/>
    <col min="1795" max="2043" width="9.109375" style="3"/>
    <col min="2044" max="2044" width="17.5546875" style="3" customWidth="1"/>
    <col min="2045" max="2045" width="9.109375" style="3"/>
    <col min="2046" max="2046" width="42.5546875" style="3" customWidth="1"/>
    <col min="2047" max="2047" width="23.109375" style="3" customWidth="1"/>
    <col min="2048" max="2048" width="26" style="3" customWidth="1"/>
    <col min="2049" max="2049" width="31.5546875" style="3" customWidth="1"/>
    <col min="2050" max="2050" width="21" style="3" customWidth="1"/>
    <col min="2051" max="2299" width="9.109375" style="3"/>
    <col min="2300" max="2300" width="17.5546875" style="3" customWidth="1"/>
    <col min="2301" max="2301" width="9.109375" style="3"/>
    <col min="2302" max="2302" width="42.5546875" style="3" customWidth="1"/>
    <col min="2303" max="2303" width="23.109375" style="3" customWidth="1"/>
    <col min="2304" max="2304" width="26" style="3" customWidth="1"/>
    <col min="2305" max="2305" width="31.5546875" style="3" customWidth="1"/>
    <col min="2306" max="2306" width="21" style="3" customWidth="1"/>
    <col min="2307" max="2555" width="9.109375" style="3"/>
    <col min="2556" max="2556" width="17.5546875" style="3" customWidth="1"/>
    <col min="2557" max="2557" width="9.109375" style="3"/>
    <col min="2558" max="2558" width="42.5546875" style="3" customWidth="1"/>
    <col min="2559" max="2559" width="23.109375" style="3" customWidth="1"/>
    <col min="2560" max="2560" width="26" style="3" customWidth="1"/>
    <col min="2561" max="2561" width="31.5546875" style="3" customWidth="1"/>
    <col min="2562" max="2562" width="21" style="3" customWidth="1"/>
    <col min="2563" max="2811" width="9.109375" style="3"/>
    <col min="2812" max="2812" width="17.5546875" style="3" customWidth="1"/>
    <col min="2813" max="2813" width="9.109375" style="3"/>
    <col min="2814" max="2814" width="42.5546875" style="3" customWidth="1"/>
    <col min="2815" max="2815" width="23.109375" style="3" customWidth="1"/>
    <col min="2816" max="2816" width="26" style="3" customWidth="1"/>
    <col min="2817" max="2817" width="31.5546875" style="3" customWidth="1"/>
    <col min="2818" max="2818" width="21" style="3" customWidth="1"/>
    <col min="2819" max="3067" width="9.109375" style="3"/>
    <col min="3068" max="3068" width="17.5546875" style="3" customWidth="1"/>
    <col min="3069" max="3069" width="9.109375" style="3"/>
    <col min="3070" max="3070" width="42.5546875" style="3" customWidth="1"/>
    <col min="3071" max="3071" width="23.109375" style="3" customWidth="1"/>
    <col min="3072" max="3072" width="26" style="3" customWidth="1"/>
    <col min="3073" max="3073" width="31.5546875" style="3" customWidth="1"/>
    <col min="3074" max="3074" width="21" style="3" customWidth="1"/>
    <col min="3075" max="3323" width="9.109375" style="3"/>
    <col min="3324" max="3324" width="17.5546875" style="3" customWidth="1"/>
    <col min="3325" max="3325" width="9.109375" style="3"/>
    <col min="3326" max="3326" width="42.5546875" style="3" customWidth="1"/>
    <col min="3327" max="3327" width="23.109375" style="3" customWidth="1"/>
    <col min="3328" max="3328" width="26" style="3" customWidth="1"/>
    <col min="3329" max="3329" width="31.5546875" style="3" customWidth="1"/>
    <col min="3330" max="3330" width="21" style="3" customWidth="1"/>
    <col min="3331" max="3579" width="9.109375" style="3"/>
    <col min="3580" max="3580" width="17.5546875" style="3" customWidth="1"/>
    <col min="3581" max="3581" width="9.109375" style="3"/>
    <col min="3582" max="3582" width="42.5546875" style="3" customWidth="1"/>
    <col min="3583" max="3583" width="23.109375" style="3" customWidth="1"/>
    <col min="3584" max="3584" width="26" style="3" customWidth="1"/>
    <col min="3585" max="3585" width="31.5546875" style="3" customWidth="1"/>
    <col min="3586" max="3586" width="21" style="3" customWidth="1"/>
    <col min="3587" max="3835" width="9.109375" style="3"/>
    <col min="3836" max="3836" width="17.5546875" style="3" customWidth="1"/>
    <col min="3837" max="3837" width="9.109375" style="3"/>
    <col min="3838" max="3838" width="42.5546875" style="3" customWidth="1"/>
    <col min="3839" max="3839" width="23.109375" style="3" customWidth="1"/>
    <col min="3840" max="3840" width="26" style="3" customWidth="1"/>
    <col min="3841" max="3841" width="31.5546875" style="3" customWidth="1"/>
    <col min="3842" max="3842" width="21" style="3" customWidth="1"/>
    <col min="3843" max="4091" width="9.109375" style="3"/>
    <col min="4092" max="4092" width="17.5546875" style="3" customWidth="1"/>
    <col min="4093" max="4093" width="9.109375" style="3"/>
    <col min="4094" max="4094" width="42.5546875" style="3" customWidth="1"/>
    <col min="4095" max="4095" width="23.109375" style="3" customWidth="1"/>
    <col min="4096" max="4096" width="26" style="3" customWidth="1"/>
    <col min="4097" max="4097" width="31.5546875" style="3" customWidth="1"/>
    <col min="4098" max="4098" width="21" style="3" customWidth="1"/>
    <col min="4099" max="4347" width="9.109375" style="3"/>
    <col min="4348" max="4348" width="17.5546875" style="3" customWidth="1"/>
    <col min="4349" max="4349" width="9.109375" style="3"/>
    <col min="4350" max="4350" width="42.5546875" style="3" customWidth="1"/>
    <col min="4351" max="4351" width="23.109375" style="3" customWidth="1"/>
    <col min="4352" max="4352" width="26" style="3" customWidth="1"/>
    <col min="4353" max="4353" width="31.5546875" style="3" customWidth="1"/>
    <col min="4354" max="4354" width="21" style="3" customWidth="1"/>
    <col min="4355" max="4603" width="9.109375" style="3"/>
    <col min="4604" max="4604" width="17.5546875" style="3" customWidth="1"/>
    <col min="4605" max="4605" width="9.109375" style="3"/>
    <col min="4606" max="4606" width="42.5546875" style="3" customWidth="1"/>
    <col min="4607" max="4607" width="23.109375" style="3" customWidth="1"/>
    <col min="4608" max="4608" width="26" style="3" customWidth="1"/>
    <col min="4609" max="4609" width="31.5546875" style="3" customWidth="1"/>
    <col min="4610" max="4610" width="21" style="3" customWidth="1"/>
    <col min="4611" max="4859" width="9.109375" style="3"/>
    <col min="4860" max="4860" width="17.5546875" style="3" customWidth="1"/>
    <col min="4861" max="4861" width="9.109375" style="3"/>
    <col min="4862" max="4862" width="42.5546875" style="3" customWidth="1"/>
    <col min="4863" max="4863" width="23.109375" style="3" customWidth="1"/>
    <col min="4864" max="4864" width="26" style="3" customWidth="1"/>
    <col min="4865" max="4865" width="31.5546875" style="3" customWidth="1"/>
    <col min="4866" max="4866" width="21" style="3" customWidth="1"/>
    <col min="4867" max="5115" width="9.109375" style="3"/>
    <col min="5116" max="5116" width="17.5546875" style="3" customWidth="1"/>
    <col min="5117" max="5117" width="9.109375" style="3"/>
    <col min="5118" max="5118" width="42.5546875" style="3" customWidth="1"/>
    <col min="5119" max="5119" width="23.109375" style="3" customWidth="1"/>
    <col min="5120" max="5120" width="26" style="3" customWidth="1"/>
    <col min="5121" max="5121" width="31.5546875" style="3" customWidth="1"/>
    <col min="5122" max="5122" width="21" style="3" customWidth="1"/>
    <col min="5123" max="5371" width="9.109375" style="3"/>
    <col min="5372" max="5372" width="17.5546875" style="3" customWidth="1"/>
    <col min="5373" max="5373" width="9.109375" style="3"/>
    <col min="5374" max="5374" width="42.5546875" style="3" customWidth="1"/>
    <col min="5375" max="5375" width="23.109375" style="3" customWidth="1"/>
    <col min="5376" max="5376" width="26" style="3" customWidth="1"/>
    <col min="5377" max="5377" width="31.5546875" style="3" customWidth="1"/>
    <col min="5378" max="5378" width="21" style="3" customWidth="1"/>
    <col min="5379" max="5627" width="9.109375" style="3"/>
    <col min="5628" max="5628" width="17.5546875" style="3" customWidth="1"/>
    <col min="5629" max="5629" width="9.109375" style="3"/>
    <col min="5630" max="5630" width="42.5546875" style="3" customWidth="1"/>
    <col min="5631" max="5631" width="23.109375" style="3" customWidth="1"/>
    <col min="5632" max="5632" width="26" style="3" customWidth="1"/>
    <col min="5633" max="5633" width="31.5546875" style="3" customWidth="1"/>
    <col min="5634" max="5634" width="21" style="3" customWidth="1"/>
    <col min="5635" max="5883" width="9.109375" style="3"/>
    <col min="5884" max="5884" width="17.5546875" style="3" customWidth="1"/>
    <col min="5885" max="5885" width="9.109375" style="3"/>
    <col min="5886" max="5886" width="42.5546875" style="3" customWidth="1"/>
    <col min="5887" max="5887" width="23.109375" style="3" customWidth="1"/>
    <col min="5888" max="5888" width="26" style="3" customWidth="1"/>
    <col min="5889" max="5889" width="31.5546875" style="3" customWidth="1"/>
    <col min="5890" max="5890" width="21" style="3" customWidth="1"/>
    <col min="5891" max="6139" width="9.109375" style="3"/>
    <col min="6140" max="6140" width="17.5546875" style="3" customWidth="1"/>
    <col min="6141" max="6141" width="9.109375" style="3"/>
    <col min="6142" max="6142" width="42.5546875" style="3" customWidth="1"/>
    <col min="6143" max="6143" width="23.109375" style="3" customWidth="1"/>
    <col min="6144" max="6144" width="26" style="3" customWidth="1"/>
    <col min="6145" max="6145" width="31.5546875" style="3" customWidth="1"/>
    <col min="6146" max="6146" width="21" style="3" customWidth="1"/>
    <col min="6147" max="6395" width="9.109375" style="3"/>
    <col min="6396" max="6396" width="17.5546875" style="3" customWidth="1"/>
    <col min="6397" max="6397" width="9.109375" style="3"/>
    <col min="6398" max="6398" width="42.5546875" style="3" customWidth="1"/>
    <col min="6399" max="6399" width="23.109375" style="3" customWidth="1"/>
    <col min="6400" max="6400" width="26" style="3" customWidth="1"/>
    <col min="6401" max="6401" width="31.5546875" style="3" customWidth="1"/>
    <col min="6402" max="6402" width="21" style="3" customWidth="1"/>
    <col min="6403" max="6651" width="9.109375" style="3"/>
    <col min="6652" max="6652" width="17.5546875" style="3" customWidth="1"/>
    <col min="6653" max="6653" width="9.109375" style="3"/>
    <col min="6654" max="6654" width="42.5546875" style="3" customWidth="1"/>
    <col min="6655" max="6655" width="23.109375" style="3" customWidth="1"/>
    <col min="6656" max="6656" width="26" style="3" customWidth="1"/>
    <col min="6657" max="6657" width="31.5546875" style="3" customWidth="1"/>
    <col min="6658" max="6658" width="21" style="3" customWidth="1"/>
    <col min="6659" max="6907" width="9.109375" style="3"/>
    <col min="6908" max="6908" width="17.5546875" style="3" customWidth="1"/>
    <col min="6909" max="6909" width="9.109375" style="3"/>
    <col min="6910" max="6910" width="42.5546875" style="3" customWidth="1"/>
    <col min="6911" max="6911" width="23.109375" style="3" customWidth="1"/>
    <col min="6912" max="6912" width="26" style="3" customWidth="1"/>
    <col min="6913" max="6913" width="31.5546875" style="3" customWidth="1"/>
    <col min="6914" max="6914" width="21" style="3" customWidth="1"/>
    <col min="6915" max="7163" width="9.109375" style="3"/>
    <col min="7164" max="7164" width="17.5546875" style="3" customWidth="1"/>
    <col min="7165" max="7165" width="9.109375" style="3"/>
    <col min="7166" max="7166" width="42.5546875" style="3" customWidth="1"/>
    <col min="7167" max="7167" width="23.109375" style="3" customWidth="1"/>
    <col min="7168" max="7168" width="26" style="3" customWidth="1"/>
    <col min="7169" max="7169" width="31.5546875" style="3" customWidth="1"/>
    <col min="7170" max="7170" width="21" style="3" customWidth="1"/>
    <col min="7171" max="7419" width="9.109375" style="3"/>
    <col min="7420" max="7420" width="17.5546875" style="3" customWidth="1"/>
    <col min="7421" max="7421" width="9.109375" style="3"/>
    <col min="7422" max="7422" width="42.5546875" style="3" customWidth="1"/>
    <col min="7423" max="7423" width="23.109375" style="3" customWidth="1"/>
    <col min="7424" max="7424" width="26" style="3" customWidth="1"/>
    <col min="7425" max="7425" width="31.5546875" style="3" customWidth="1"/>
    <col min="7426" max="7426" width="21" style="3" customWidth="1"/>
    <col min="7427" max="7675" width="9.109375" style="3"/>
    <col min="7676" max="7676" width="17.5546875" style="3" customWidth="1"/>
    <col min="7677" max="7677" width="9.109375" style="3"/>
    <col min="7678" max="7678" width="42.5546875" style="3" customWidth="1"/>
    <col min="7679" max="7679" width="23.109375" style="3" customWidth="1"/>
    <col min="7680" max="7680" width="26" style="3" customWidth="1"/>
    <col min="7681" max="7681" width="31.5546875" style="3" customWidth="1"/>
    <col min="7682" max="7682" width="21" style="3" customWidth="1"/>
    <col min="7683" max="7931" width="9.109375" style="3"/>
    <col min="7932" max="7932" width="17.5546875" style="3" customWidth="1"/>
    <col min="7933" max="7933" width="9.109375" style="3"/>
    <col min="7934" max="7934" width="42.5546875" style="3" customWidth="1"/>
    <col min="7935" max="7935" width="23.109375" style="3" customWidth="1"/>
    <col min="7936" max="7936" width="26" style="3" customWidth="1"/>
    <col min="7937" max="7937" width="31.5546875" style="3" customWidth="1"/>
    <col min="7938" max="7938" width="21" style="3" customWidth="1"/>
    <col min="7939" max="8187" width="9.109375" style="3"/>
    <col min="8188" max="8188" width="17.5546875" style="3" customWidth="1"/>
    <col min="8189" max="8189" width="9.109375" style="3"/>
    <col min="8190" max="8190" width="42.5546875" style="3" customWidth="1"/>
    <col min="8191" max="8191" width="23.109375" style="3" customWidth="1"/>
    <col min="8192" max="8192" width="26" style="3" customWidth="1"/>
    <col min="8193" max="8193" width="31.5546875" style="3" customWidth="1"/>
    <col min="8194" max="8194" width="21" style="3" customWidth="1"/>
    <col min="8195" max="8443" width="9.109375" style="3"/>
    <col min="8444" max="8444" width="17.5546875" style="3" customWidth="1"/>
    <col min="8445" max="8445" width="9.109375" style="3"/>
    <col min="8446" max="8446" width="42.5546875" style="3" customWidth="1"/>
    <col min="8447" max="8447" width="23.109375" style="3" customWidth="1"/>
    <col min="8448" max="8448" width="26" style="3" customWidth="1"/>
    <col min="8449" max="8449" width="31.5546875" style="3" customWidth="1"/>
    <col min="8450" max="8450" width="21" style="3" customWidth="1"/>
    <col min="8451" max="8699" width="9.109375" style="3"/>
    <col min="8700" max="8700" width="17.5546875" style="3" customWidth="1"/>
    <col min="8701" max="8701" width="9.109375" style="3"/>
    <col min="8702" max="8702" width="42.5546875" style="3" customWidth="1"/>
    <col min="8703" max="8703" width="23.109375" style="3" customWidth="1"/>
    <col min="8704" max="8704" width="26" style="3" customWidth="1"/>
    <col min="8705" max="8705" width="31.5546875" style="3" customWidth="1"/>
    <col min="8706" max="8706" width="21" style="3" customWidth="1"/>
    <col min="8707" max="8955" width="9.109375" style="3"/>
    <col min="8956" max="8956" width="17.5546875" style="3" customWidth="1"/>
    <col min="8957" max="8957" width="9.109375" style="3"/>
    <col min="8958" max="8958" width="42.5546875" style="3" customWidth="1"/>
    <col min="8959" max="8959" width="23.109375" style="3" customWidth="1"/>
    <col min="8960" max="8960" width="26" style="3" customWidth="1"/>
    <col min="8961" max="8961" width="31.5546875" style="3" customWidth="1"/>
    <col min="8962" max="8962" width="21" style="3" customWidth="1"/>
    <col min="8963" max="9211" width="9.109375" style="3"/>
    <col min="9212" max="9212" width="17.5546875" style="3" customWidth="1"/>
    <col min="9213" max="9213" width="9.109375" style="3"/>
    <col min="9214" max="9214" width="42.5546875" style="3" customWidth="1"/>
    <col min="9215" max="9215" width="23.109375" style="3" customWidth="1"/>
    <col min="9216" max="9216" width="26" style="3" customWidth="1"/>
    <col min="9217" max="9217" width="31.5546875" style="3" customWidth="1"/>
    <col min="9218" max="9218" width="21" style="3" customWidth="1"/>
    <col min="9219" max="9467" width="9.109375" style="3"/>
    <col min="9468" max="9468" width="17.5546875" style="3" customWidth="1"/>
    <col min="9469" max="9469" width="9.109375" style="3"/>
    <col min="9470" max="9470" width="42.5546875" style="3" customWidth="1"/>
    <col min="9471" max="9471" width="23.109375" style="3" customWidth="1"/>
    <col min="9472" max="9472" width="26" style="3" customWidth="1"/>
    <col min="9473" max="9473" width="31.5546875" style="3" customWidth="1"/>
    <col min="9474" max="9474" width="21" style="3" customWidth="1"/>
    <col min="9475" max="9723" width="9.109375" style="3"/>
    <col min="9724" max="9724" width="17.5546875" style="3" customWidth="1"/>
    <col min="9725" max="9725" width="9.109375" style="3"/>
    <col min="9726" max="9726" width="42.5546875" style="3" customWidth="1"/>
    <col min="9727" max="9727" width="23.109375" style="3" customWidth="1"/>
    <col min="9728" max="9728" width="26" style="3" customWidth="1"/>
    <col min="9729" max="9729" width="31.5546875" style="3" customWidth="1"/>
    <col min="9730" max="9730" width="21" style="3" customWidth="1"/>
    <col min="9731" max="9979" width="9.109375" style="3"/>
    <col min="9980" max="9980" width="17.5546875" style="3" customWidth="1"/>
    <col min="9981" max="9981" width="9.109375" style="3"/>
    <col min="9982" max="9982" width="42.5546875" style="3" customWidth="1"/>
    <col min="9983" max="9983" width="23.109375" style="3" customWidth="1"/>
    <col min="9984" max="9984" width="26" style="3" customWidth="1"/>
    <col min="9985" max="9985" width="31.5546875" style="3" customWidth="1"/>
    <col min="9986" max="9986" width="21" style="3" customWidth="1"/>
    <col min="9987" max="10235" width="9.109375" style="3"/>
    <col min="10236" max="10236" width="17.5546875" style="3" customWidth="1"/>
    <col min="10237" max="10237" width="9.109375" style="3"/>
    <col min="10238" max="10238" width="42.5546875" style="3" customWidth="1"/>
    <col min="10239" max="10239" width="23.109375" style="3" customWidth="1"/>
    <col min="10240" max="10240" width="26" style="3" customWidth="1"/>
    <col min="10241" max="10241" width="31.5546875" style="3" customWidth="1"/>
    <col min="10242" max="10242" width="21" style="3" customWidth="1"/>
    <col min="10243" max="10491" width="9.109375" style="3"/>
    <col min="10492" max="10492" width="17.5546875" style="3" customWidth="1"/>
    <col min="10493" max="10493" width="9.109375" style="3"/>
    <col min="10494" max="10494" width="42.5546875" style="3" customWidth="1"/>
    <col min="10495" max="10495" width="23.109375" style="3" customWidth="1"/>
    <col min="10496" max="10496" width="26" style="3" customWidth="1"/>
    <col min="10497" max="10497" width="31.5546875" style="3" customWidth="1"/>
    <col min="10498" max="10498" width="21" style="3" customWidth="1"/>
    <col min="10499" max="10747" width="9.109375" style="3"/>
    <col min="10748" max="10748" width="17.5546875" style="3" customWidth="1"/>
    <col min="10749" max="10749" width="9.109375" style="3"/>
    <col min="10750" max="10750" width="42.5546875" style="3" customWidth="1"/>
    <col min="10751" max="10751" width="23.109375" style="3" customWidth="1"/>
    <col min="10752" max="10752" width="26" style="3" customWidth="1"/>
    <col min="10753" max="10753" width="31.5546875" style="3" customWidth="1"/>
    <col min="10754" max="10754" width="21" style="3" customWidth="1"/>
    <col min="10755" max="11003" width="9.109375" style="3"/>
    <col min="11004" max="11004" width="17.5546875" style="3" customWidth="1"/>
    <col min="11005" max="11005" width="9.109375" style="3"/>
    <col min="11006" max="11006" width="42.5546875" style="3" customWidth="1"/>
    <col min="11007" max="11007" width="23.109375" style="3" customWidth="1"/>
    <col min="11008" max="11008" width="26" style="3" customWidth="1"/>
    <col min="11009" max="11009" width="31.5546875" style="3" customWidth="1"/>
    <col min="11010" max="11010" width="21" style="3" customWidth="1"/>
    <col min="11011" max="11259" width="9.109375" style="3"/>
    <col min="11260" max="11260" width="17.5546875" style="3" customWidth="1"/>
    <col min="11261" max="11261" width="9.109375" style="3"/>
    <col min="11262" max="11262" width="42.5546875" style="3" customWidth="1"/>
    <col min="11263" max="11263" width="23.109375" style="3" customWidth="1"/>
    <col min="11264" max="11264" width="26" style="3" customWidth="1"/>
    <col min="11265" max="11265" width="31.5546875" style="3" customWidth="1"/>
    <col min="11266" max="11266" width="21" style="3" customWidth="1"/>
    <col min="11267" max="11515" width="9.109375" style="3"/>
    <col min="11516" max="11516" width="17.5546875" style="3" customWidth="1"/>
    <col min="11517" max="11517" width="9.109375" style="3"/>
    <col min="11518" max="11518" width="42.5546875" style="3" customWidth="1"/>
    <col min="11519" max="11519" width="23.109375" style="3" customWidth="1"/>
    <col min="11520" max="11520" width="26" style="3" customWidth="1"/>
    <col min="11521" max="11521" width="31.5546875" style="3" customWidth="1"/>
    <col min="11522" max="11522" width="21" style="3" customWidth="1"/>
    <col min="11523" max="11771" width="9.109375" style="3"/>
    <col min="11772" max="11772" width="17.5546875" style="3" customWidth="1"/>
    <col min="11773" max="11773" width="9.109375" style="3"/>
    <col min="11774" max="11774" width="42.5546875" style="3" customWidth="1"/>
    <col min="11775" max="11775" width="23.109375" style="3" customWidth="1"/>
    <col min="11776" max="11776" width="26" style="3" customWidth="1"/>
    <col min="11777" max="11777" width="31.5546875" style="3" customWidth="1"/>
    <col min="11778" max="11778" width="21" style="3" customWidth="1"/>
    <col min="11779" max="12027" width="9.109375" style="3"/>
    <col min="12028" max="12028" width="17.5546875" style="3" customWidth="1"/>
    <col min="12029" max="12029" width="9.109375" style="3"/>
    <col min="12030" max="12030" width="42.5546875" style="3" customWidth="1"/>
    <col min="12031" max="12031" width="23.109375" style="3" customWidth="1"/>
    <col min="12032" max="12032" width="26" style="3" customWidth="1"/>
    <col min="12033" max="12033" width="31.5546875" style="3" customWidth="1"/>
    <col min="12034" max="12034" width="21" style="3" customWidth="1"/>
    <col min="12035" max="12283" width="9.109375" style="3"/>
    <col min="12284" max="12284" width="17.5546875" style="3" customWidth="1"/>
    <col min="12285" max="12285" width="9.109375" style="3"/>
    <col min="12286" max="12286" width="42.5546875" style="3" customWidth="1"/>
    <col min="12287" max="12287" width="23.109375" style="3" customWidth="1"/>
    <col min="12288" max="12288" width="26" style="3" customWidth="1"/>
    <col min="12289" max="12289" width="31.5546875" style="3" customWidth="1"/>
    <col min="12290" max="12290" width="21" style="3" customWidth="1"/>
    <col min="12291" max="12539" width="9.109375" style="3"/>
    <col min="12540" max="12540" width="17.5546875" style="3" customWidth="1"/>
    <col min="12541" max="12541" width="9.109375" style="3"/>
    <col min="12542" max="12542" width="42.5546875" style="3" customWidth="1"/>
    <col min="12543" max="12543" width="23.109375" style="3" customWidth="1"/>
    <col min="12544" max="12544" width="26" style="3" customWidth="1"/>
    <col min="12545" max="12545" width="31.5546875" style="3" customWidth="1"/>
    <col min="12546" max="12546" width="21" style="3" customWidth="1"/>
    <col min="12547" max="12795" width="9.109375" style="3"/>
    <col min="12796" max="12796" width="17.5546875" style="3" customWidth="1"/>
    <col min="12797" max="12797" width="9.109375" style="3"/>
    <col min="12798" max="12798" width="42.5546875" style="3" customWidth="1"/>
    <col min="12799" max="12799" width="23.109375" style="3" customWidth="1"/>
    <col min="12800" max="12800" width="26" style="3" customWidth="1"/>
    <col min="12801" max="12801" width="31.5546875" style="3" customWidth="1"/>
    <col min="12802" max="12802" width="21" style="3" customWidth="1"/>
    <col min="12803" max="13051" width="9.109375" style="3"/>
    <col min="13052" max="13052" width="17.5546875" style="3" customWidth="1"/>
    <col min="13053" max="13053" width="9.109375" style="3"/>
    <col min="13054" max="13054" width="42.5546875" style="3" customWidth="1"/>
    <col min="13055" max="13055" width="23.109375" style="3" customWidth="1"/>
    <col min="13056" max="13056" width="26" style="3" customWidth="1"/>
    <col min="13057" max="13057" width="31.5546875" style="3" customWidth="1"/>
    <col min="13058" max="13058" width="21" style="3" customWidth="1"/>
    <col min="13059" max="13307" width="9.109375" style="3"/>
    <col min="13308" max="13308" width="17.5546875" style="3" customWidth="1"/>
    <col min="13309" max="13309" width="9.109375" style="3"/>
    <col min="13310" max="13310" width="42.5546875" style="3" customWidth="1"/>
    <col min="13311" max="13311" width="23.109375" style="3" customWidth="1"/>
    <col min="13312" max="13312" width="26" style="3" customWidth="1"/>
    <col min="13313" max="13313" width="31.5546875" style="3" customWidth="1"/>
    <col min="13314" max="13314" width="21" style="3" customWidth="1"/>
    <col min="13315" max="13563" width="9.109375" style="3"/>
    <col min="13564" max="13564" width="17.5546875" style="3" customWidth="1"/>
    <col min="13565" max="13565" width="9.109375" style="3"/>
    <col min="13566" max="13566" width="42.5546875" style="3" customWidth="1"/>
    <col min="13567" max="13567" width="23.109375" style="3" customWidth="1"/>
    <col min="13568" max="13568" width="26" style="3" customWidth="1"/>
    <col min="13569" max="13569" width="31.5546875" style="3" customWidth="1"/>
    <col min="13570" max="13570" width="21" style="3" customWidth="1"/>
    <col min="13571" max="13819" width="9.109375" style="3"/>
    <col min="13820" max="13820" width="17.5546875" style="3" customWidth="1"/>
    <col min="13821" max="13821" width="9.109375" style="3"/>
    <col min="13822" max="13822" width="42.5546875" style="3" customWidth="1"/>
    <col min="13823" max="13823" width="23.109375" style="3" customWidth="1"/>
    <col min="13824" max="13824" width="26" style="3" customWidth="1"/>
    <col min="13825" max="13825" width="31.5546875" style="3" customWidth="1"/>
    <col min="13826" max="13826" width="21" style="3" customWidth="1"/>
    <col min="13827" max="14075" width="9.109375" style="3"/>
    <col min="14076" max="14076" width="17.5546875" style="3" customWidth="1"/>
    <col min="14077" max="14077" width="9.109375" style="3"/>
    <col min="14078" max="14078" width="42.5546875" style="3" customWidth="1"/>
    <col min="14079" max="14079" width="23.109375" style="3" customWidth="1"/>
    <col min="14080" max="14080" width="26" style="3" customWidth="1"/>
    <col min="14081" max="14081" width="31.5546875" style="3" customWidth="1"/>
    <col min="14082" max="14082" width="21" style="3" customWidth="1"/>
    <col min="14083" max="14331" width="9.109375" style="3"/>
    <col min="14332" max="14332" width="17.5546875" style="3" customWidth="1"/>
    <col min="14333" max="14333" width="9.109375" style="3"/>
    <col min="14334" max="14334" width="42.5546875" style="3" customWidth="1"/>
    <col min="14335" max="14335" width="23.109375" style="3" customWidth="1"/>
    <col min="14336" max="14336" width="26" style="3" customWidth="1"/>
    <col min="14337" max="14337" width="31.5546875" style="3" customWidth="1"/>
    <col min="14338" max="14338" width="21" style="3" customWidth="1"/>
    <col min="14339" max="14587" width="9.109375" style="3"/>
    <col min="14588" max="14588" width="17.5546875" style="3" customWidth="1"/>
    <col min="14589" max="14589" width="9.109375" style="3"/>
    <col min="14590" max="14590" width="42.5546875" style="3" customWidth="1"/>
    <col min="14591" max="14591" width="23.109375" style="3" customWidth="1"/>
    <col min="14592" max="14592" width="26" style="3" customWidth="1"/>
    <col min="14593" max="14593" width="31.5546875" style="3" customWidth="1"/>
    <col min="14594" max="14594" width="21" style="3" customWidth="1"/>
    <col min="14595" max="14843" width="9.109375" style="3"/>
    <col min="14844" max="14844" width="17.5546875" style="3" customWidth="1"/>
    <col min="14845" max="14845" width="9.109375" style="3"/>
    <col min="14846" max="14846" width="42.5546875" style="3" customWidth="1"/>
    <col min="14847" max="14847" width="23.109375" style="3" customWidth="1"/>
    <col min="14848" max="14848" width="26" style="3" customWidth="1"/>
    <col min="14849" max="14849" width="31.5546875" style="3" customWidth="1"/>
    <col min="14850" max="14850" width="21" style="3" customWidth="1"/>
    <col min="14851" max="15099" width="9.109375" style="3"/>
    <col min="15100" max="15100" width="17.5546875" style="3" customWidth="1"/>
    <col min="15101" max="15101" width="9.109375" style="3"/>
    <col min="15102" max="15102" width="42.5546875" style="3" customWidth="1"/>
    <col min="15103" max="15103" width="23.109375" style="3" customWidth="1"/>
    <col min="15104" max="15104" width="26" style="3" customWidth="1"/>
    <col min="15105" max="15105" width="31.5546875" style="3" customWidth="1"/>
    <col min="15106" max="15106" width="21" style="3" customWidth="1"/>
    <col min="15107" max="15355" width="9.109375" style="3"/>
    <col min="15356" max="15356" width="17.5546875" style="3" customWidth="1"/>
    <col min="15357" max="15357" width="9.109375" style="3"/>
    <col min="15358" max="15358" width="42.5546875" style="3" customWidth="1"/>
    <col min="15359" max="15359" width="23.109375" style="3" customWidth="1"/>
    <col min="15360" max="15360" width="26" style="3" customWidth="1"/>
    <col min="15361" max="15361" width="31.5546875" style="3" customWidth="1"/>
    <col min="15362" max="15362" width="21" style="3" customWidth="1"/>
    <col min="15363" max="15611" width="9.109375" style="3"/>
    <col min="15612" max="15612" width="17.5546875" style="3" customWidth="1"/>
    <col min="15613" max="15613" width="9.109375" style="3"/>
    <col min="15614" max="15614" width="42.5546875" style="3" customWidth="1"/>
    <col min="15615" max="15615" width="23.109375" style="3" customWidth="1"/>
    <col min="15616" max="15616" width="26" style="3" customWidth="1"/>
    <col min="15617" max="15617" width="31.5546875" style="3" customWidth="1"/>
    <col min="15618" max="15618" width="21" style="3" customWidth="1"/>
    <col min="15619" max="15867" width="9.109375" style="3"/>
    <col min="15868" max="15868" width="17.5546875" style="3" customWidth="1"/>
    <col min="15869" max="15869" width="9.109375" style="3"/>
    <col min="15870" max="15870" width="42.5546875" style="3" customWidth="1"/>
    <col min="15871" max="15871" width="23.109375" style="3" customWidth="1"/>
    <col min="15872" max="15872" width="26" style="3" customWidth="1"/>
    <col min="15873" max="15873" width="31.5546875" style="3" customWidth="1"/>
    <col min="15874" max="15874" width="21" style="3" customWidth="1"/>
    <col min="15875" max="16123" width="9.109375" style="3"/>
    <col min="16124" max="16124" width="17.5546875" style="3" customWidth="1"/>
    <col min="16125" max="16125" width="9.109375" style="3"/>
    <col min="16126" max="16126" width="42.5546875" style="3" customWidth="1"/>
    <col min="16127" max="16127" width="23.109375" style="3" customWidth="1"/>
    <col min="16128" max="16128" width="26" style="3" customWidth="1"/>
    <col min="16129" max="16129" width="31.5546875" style="3" customWidth="1"/>
    <col min="16130" max="16130" width="21" style="3" customWidth="1"/>
    <col min="16131" max="16383" width="9.109375" style="3"/>
    <col min="16384" max="16384" width="9.109375" style="3" customWidth="1"/>
  </cols>
  <sheetData>
    <row r="1" spans="1:5" s="2" customFormat="1" ht="63.75" customHeight="1">
      <c r="A1" s="36" t="s">
        <v>10</v>
      </c>
      <c r="B1" s="53" t="s">
        <v>952</v>
      </c>
      <c r="C1" s="53"/>
      <c r="D1" s="53"/>
      <c r="E1" s="53"/>
    </row>
    <row r="2" spans="1:5" ht="56.25" customHeight="1">
      <c r="A2" s="54" t="s">
        <v>1015</v>
      </c>
      <c r="B2" s="54"/>
      <c r="C2" s="54"/>
      <c r="D2" s="54"/>
      <c r="E2" s="54"/>
    </row>
    <row r="3" spans="1:5" ht="21" customHeight="1">
      <c r="A3" s="55" t="s">
        <v>1016</v>
      </c>
      <c r="B3" s="55"/>
      <c r="C3" s="55"/>
      <c r="D3" s="55"/>
      <c r="E3" s="55"/>
    </row>
    <row r="4" spans="1:5" ht="26.4" customHeight="1">
      <c r="A4" s="4" t="s">
        <v>109</v>
      </c>
      <c r="B4" s="4" t="s">
        <v>110</v>
      </c>
      <c r="C4" s="4" t="s">
        <v>111</v>
      </c>
      <c r="D4" s="4" t="s">
        <v>112</v>
      </c>
      <c r="E4" s="4" t="s">
        <v>113</v>
      </c>
    </row>
    <row r="5" spans="1:5" ht="39.75" customHeight="1">
      <c r="A5" s="5">
        <v>1</v>
      </c>
      <c r="B5" s="5" t="s">
        <v>114</v>
      </c>
      <c r="C5" s="5" t="s">
        <v>333</v>
      </c>
      <c r="D5" s="13">
        <f>('Sec-A'!F126)</f>
        <v>3906830</v>
      </c>
      <c r="E5" s="9"/>
    </row>
    <row r="6" spans="1:5" ht="39.75" customHeight="1">
      <c r="A6" s="6">
        <v>2</v>
      </c>
      <c r="B6" s="5" t="s">
        <v>115</v>
      </c>
      <c r="C6" s="5" t="s">
        <v>116</v>
      </c>
      <c r="D6" s="13">
        <f>('Sec-B'!F177)</f>
        <v>1675740</v>
      </c>
      <c r="E6" s="10"/>
    </row>
    <row r="7" spans="1:5" ht="39.75" customHeight="1">
      <c r="A7" s="6">
        <v>3</v>
      </c>
      <c r="B7" s="5" t="s">
        <v>117</v>
      </c>
      <c r="C7" s="6" t="s">
        <v>118</v>
      </c>
      <c r="D7" s="13">
        <f>('SEC-C'!F109)</f>
        <v>3432483.5</v>
      </c>
      <c r="E7" s="11"/>
    </row>
    <row r="8" spans="1:5" ht="39.75" customHeight="1">
      <c r="A8" s="6">
        <v>4</v>
      </c>
      <c r="B8" s="7" t="s">
        <v>119</v>
      </c>
      <c r="C8" s="5" t="s">
        <v>334</v>
      </c>
      <c r="D8" s="13">
        <f>('SEC D'!F51)</f>
        <v>537114.79999999993</v>
      </c>
      <c r="E8" s="12"/>
    </row>
    <row r="9" spans="1:5" ht="39.75" customHeight="1">
      <c r="A9" s="6">
        <v>5</v>
      </c>
      <c r="B9" s="7" t="s">
        <v>120</v>
      </c>
      <c r="C9" s="6" t="s">
        <v>121</v>
      </c>
      <c r="D9" s="13">
        <f>('SEC E'!F37)</f>
        <v>767780</v>
      </c>
      <c r="E9" s="12"/>
    </row>
    <row r="10" spans="1:5" ht="39.75" customHeight="1">
      <c r="A10" s="6">
        <v>6</v>
      </c>
      <c r="B10" s="7" t="s">
        <v>122</v>
      </c>
      <c r="C10" s="6" t="s">
        <v>123</v>
      </c>
      <c r="D10" s="13">
        <f>('SEC F'!F43)</f>
        <v>893640</v>
      </c>
      <c r="E10" s="12"/>
    </row>
    <row r="11" spans="1:5" ht="39.75" customHeight="1">
      <c r="A11" s="6">
        <v>7</v>
      </c>
      <c r="B11" s="7" t="s">
        <v>124</v>
      </c>
      <c r="C11" s="5" t="s">
        <v>332</v>
      </c>
      <c r="D11" s="13">
        <f>('SEC G'!F24)</f>
        <v>360850</v>
      </c>
      <c r="E11" s="12"/>
    </row>
    <row r="12" spans="1:5" ht="39.75" customHeight="1">
      <c r="A12" s="6">
        <v>8</v>
      </c>
      <c r="B12" s="8"/>
      <c r="C12" s="1" t="s">
        <v>859</v>
      </c>
      <c r="D12" s="14">
        <f>SUM(D5:D11)</f>
        <v>11574438.300000001</v>
      </c>
      <c r="E12" s="10"/>
    </row>
  </sheetData>
  <sheetProtection password="CEE5" sheet="1" objects="1" scenarios="1" formatCells="0" formatColumns="0" formatRows="0"/>
  <mergeCells count="3">
    <mergeCell ref="B1:E1"/>
    <mergeCell ref="A2:E2"/>
    <mergeCell ref="A3:E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sheetPr codeName="Sheet2">
    <tabColor rgb="FF92D050"/>
  </sheetPr>
  <dimension ref="A1:G134"/>
  <sheetViews>
    <sheetView view="pageBreakPreview" zoomScale="60" workbookViewId="0">
      <selection activeCell="F126" sqref="F126"/>
    </sheetView>
  </sheetViews>
  <sheetFormatPr defaultRowHeight="13.2"/>
  <cols>
    <col min="1" max="1" width="21.88671875" style="27" customWidth="1"/>
    <col min="2" max="2" width="102" style="28" customWidth="1"/>
    <col min="3" max="3" width="11.88671875" style="27" customWidth="1"/>
    <col min="4" max="4" width="11.109375" style="39" customWidth="1"/>
    <col min="5" max="5" width="43" style="32" customWidth="1"/>
    <col min="6" max="6" width="32.88671875" style="33" customWidth="1"/>
    <col min="7" max="7" width="12.109375" style="31" hidden="1" customWidth="1"/>
    <col min="8" max="254" width="9" style="31"/>
    <col min="255" max="255" width="21.109375" style="31" customWidth="1"/>
    <col min="256" max="256" width="120.5546875" style="31" customWidth="1"/>
    <col min="257" max="258" width="11.88671875" style="31" customWidth="1"/>
    <col min="259" max="259" width="43" style="31" customWidth="1"/>
    <col min="260" max="260" width="40" style="31" customWidth="1"/>
    <col min="261" max="261" width="9" style="31"/>
    <col min="262" max="262" width="40" style="31" customWidth="1"/>
    <col min="263" max="510" width="9" style="31"/>
    <col min="511" max="511" width="21.109375" style="31" customWidth="1"/>
    <col min="512" max="512" width="120.5546875" style="31" customWidth="1"/>
    <col min="513" max="514" width="11.88671875" style="31" customWidth="1"/>
    <col min="515" max="515" width="43" style="31" customWidth="1"/>
    <col min="516" max="516" width="40" style="31" customWidth="1"/>
    <col min="517" max="517" width="9" style="31"/>
    <col min="518" max="518" width="40" style="31" customWidth="1"/>
    <col min="519" max="766" width="9" style="31"/>
    <col min="767" max="767" width="21.109375" style="31" customWidth="1"/>
    <col min="768" max="768" width="120.5546875" style="31" customWidth="1"/>
    <col min="769" max="770" width="11.88671875" style="31" customWidth="1"/>
    <col min="771" max="771" width="43" style="31" customWidth="1"/>
    <col min="772" max="772" width="40" style="31" customWidth="1"/>
    <col min="773" max="773" width="9" style="31"/>
    <col min="774" max="774" width="40" style="31" customWidth="1"/>
    <col min="775" max="1022" width="9" style="31"/>
    <col min="1023" max="1023" width="21.109375" style="31" customWidth="1"/>
    <col min="1024" max="1024" width="120.5546875" style="31" customWidth="1"/>
    <col min="1025" max="1026" width="11.88671875" style="31" customWidth="1"/>
    <col min="1027" max="1027" width="43" style="31" customWidth="1"/>
    <col min="1028" max="1028" width="40" style="31" customWidth="1"/>
    <col min="1029" max="1029" width="9" style="31"/>
    <col min="1030" max="1030" width="40" style="31" customWidth="1"/>
    <col min="1031" max="1278" width="9" style="31"/>
    <col min="1279" max="1279" width="21.109375" style="31" customWidth="1"/>
    <col min="1280" max="1280" width="120.5546875" style="31" customWidth="1"/>
    <col min="1281" max="1282" width="11.88671875" style="31" customWidth="1"/>
    <col min="1283" max="1283" width="43" style="31" customWidth="1"/>
    <col min="1284" max="1284" width="40" style="31" customWidth="1"/>
    <col min="1285" max="1285" width="9" style="31"/>
    <col min="1286" max="1286" width="40" style="31" customWidth="1"/>
    <col min="1287" max="1534" width="9" style="31"/>
    <col min="1535" max="1535" width="21.109375" style="31" customWidth="1"/>
    <col min="1536" max="1536" width="120.5546875" style="31" customWidth="1"/>
    <col min="1537" max="1538" width="11.88671875" style="31" customWidth="1"/>
    <col min="1539" max="1539" width="43" style="31" customWidth="1"/>
    <col min="1540" max="1540" width="40" style="31" customWidth="1"/>
    <col min="1541" max="1541" width="9" style="31"/>
    <col min="1542" max="1542" width="40" style="31" customWidth="1"/>
    <col min="1543" max="1790" width="9" style="31"/>
    <col min="1791" max="1791" width="21.109375" style="31" customWidth="1"/>
    <col min="1792" max="1792" width="120.5546875" style="31" customWidth="1"/>
    <col min="1793" max="1794" width="11.88671875" style="31" customWidth="1"/>
    <col min="1795" max="1795" width="43" style="31" customWidth="1"/>
    <col min="1796" max="1796" width="40" style="31" customWidth="1"/>
    <col min="1797" max="1797" width="9" style="31"/>
    <col min="1798" max="1798" width="40" style="31" customWidth="1"/>
    <col min="1799" max="2046" width="9" style="31"/>
    <col min="2047" max="2047" width="21.109375" style="31" customWidth="1"/>
    <col min="2048" max="2048" width="120.5546875" style="31" customWidth="1"/>
    <col min="2049" max="2050" width="11.88671875" style="31" customWidth="1"/>
    <col min="2051" max="2051" width="43" style="31" customWidth="1"/>
    <col min="2052" max="2052" width="40" style="31" customWidth="1"/>
    <col min="2053" max="2053" width="9" style="31"/>
    <col min="2054" max="2054" width="40" style="31" customWidth="1"/>
    <col min="2055" max="2302" width="9" style="31"/>
    <col min="2303" max="2303" width="21.109375" style="31" customWidth="1"/>
    <col min="2304" max="2304" width="120.5546875" style="31" customWidth="1"/>
    <col min="2305" max="2306" width="11.88671875" style="31" customWidth="1"/>
    <col min="2307" max="2307" width="43" style="31" customWidth="1"/>
    <col min="2308" max="2308" width="40" style="31" customWidth="1"/>
    <col min="2309" max="2309" width="9" style="31"/>
    <col min="2310" max="2310" width="40" style="31" customWidth="1"/>
    <col min="2311" max="2558" width="9" style="31"/>
    <col min="2559" max="2559" width="21.109375" style="31" customWidth="1"/>
    <col min="2560" max="2560" width="120.5546875" style="31" customWidth="1"/>
    <col min="2561" max="2562" width="11.88671875" style="31" customWidth="1"/>
    <col min="2563" max="2563" width="43" style="31" customWidth="1"/>
    <col min="2564" max="2564" width="40" style="31" customWidth="1"/>
    <col min="2565" max="2565" width="9" style="31"/>
    <col min="2566" max="2566" width="40" style="31" customWidth="1"/>
    <col min="2567" max="2814" width="9" style="31"/>
    <col min="2815" max="2815" width="21.109375" style="31" customWidth="1"/>
    <col min="2816" max="2816" width="120.5546875" style="31" customWidth="1"/>
    <col min="2817" max="2818" width="11.88671875" style="31" customWidth="1"/>
    <col min="2819" max="2819" width="43" style="31" customWidth="1"/>
    <col min="2820" max="2820" width="40" style="31" customWidth="1"/>
    <col min="2821" max="2821" width="9" style="31"/>
    <col min="2822" max="2822" width="40" style="31" customWidth="1"/>
    <col min="2823" max="3070" width="9" style="31"/>
    <col min="3071" max="3071" width="21.109375" style="31" customWidth="1"/>
    <col min="3072" max="3072" width="120.5546875" style="31" customWidth="1"/>
    <col min="3073" max="3074" width="11.88671875" style="31" customWidth="1"/>
    <col min="3075" max="3075" width="43" style="31" customWidth="1"/>
    <col min="3076" max="3076" width="40" style="31" customWidth="1"/>
    <col min="3077" max="3077" width="9" style="31"/>
    <col min="3078" max="3078" width="40" style="31" customWidth="1"/>
    <col min="3079" max="3326" width="9" style="31"/>
    <col min="3327" max="3327" width="21.109375" style="31" customWidth="1"/>
    <col min="3328" max="3328" width="120.5546875" style="31" customWidth="1"/>
    <col min="3329" max="3330" width="11.88671875" style="31" customWidth="1"/>
    <col min="3331" max="3331" width="43" style="31" customWidth="1"/>
    <col min="3332" max="3332" width="40" style="31" customWidth="1"/>
    <col min="3333" max="3333" width="9" style="31"/>
    <col min="3334" max="3334" width="40" style="31" customWidth="1"/>
    <col min="3335" max="3582" width="9" style="31"/>
    <col min="3583" max="3583" width="21.109375" style="31" customWidth="1"/>
    <col min="3584" max="3584" width="120.5546875" style="31" customWidth="1"/>
    <col min="3585" max="3586" width="11.88671875" style="31" customWidth="1"/>
    <col min="3587" max="3587" width="43" style="31" customWidth="1"/>
    <col min="3588" max="3588" width="40" style="31" customWidth="1"/>
    <col min="3589" max="3589" width="9" style="31"/>
    <col min="3590" max="3590" width="40" style="31" customWidth="1"/>
    <col min="3591" max="3838" width="9" style="31"/>
    <col min="3839" max="3839" width="21.109375" style="31" customWidth="1"/>
    <col min="3840" max="3840" width="120.5546875" style="31" customWidth="1"/>
    <col min="3841" max="3842" width="11.88671875" style="31" customWidth="1"/>
    <col min="3843" max="3843" width="43" style="31" customWidth="1"/>
    <col min="3844" max="3844" width="40" style="31" customWidth="1"/>
    <col min="3845" max="3845" width="9" style="31"/>
    <col min="3846" max="3846" width="40" style="31" customWidth="1"/>
    <col min="3847" max="4094" width="9" style="31"/>
    <col min="4095" max="4095" width="21.109375" style="31" customWidth="1"/>
    <col min="4096" max="4096" width="120.5546875" style="31" customWidth="1"/>
    <col min="4097" max="4098" width="11.88671875" style="31" customWidth="1"/>
    <col min="4099" max="4099" width="43" style="31" customWidth="1"/>
    <col min="4100" max="4100" width="40" style="31" customWidth="1"/>
    <col min="4101" max="4101" width="9" style="31"/>
    <col min="4102" max="4102" width="40" style="31" customWidth="1"/>
    <col min="4103" max="4350" width="9" style="31"/>
    <col min="4351" max="4351" width="21.109375" style="31" customWidth="1"/>
    <col min="4352" max="4352" width="120.5546875" style="31" customWidth="1"/>
    <col min="4353" max="4354" width="11.88671875" style="31" customWidth="1"/>
    <col min="4355" max="4355" width="43" style="31" customWidth="1"/>
    <col min="4356" max="4356" width="40" style="31" customWidth="1"/>
    <col min="4357" max="4357" width="9" style="31"/>
    <col min="4358" max="4358" width="40" style="31" customWidth="1"/>
    <col min="4359" max="4606" width="9" style="31"/>
    <col min="4607" max="4607" width="21.109375" style="31" customWidth="1"/>
    <col min="4608" max="4608" width="120.5546875" style="31" customWidth="1"/>
    <col min="4609" max="4610" width="11.88671875" style="31" customWidth="1"/>
    <col min="4611" max="4611" width="43" style="31" customWidth="1"/>
    <col min="4612" max="4612" width="40" style="31" customWidth="1"/>
    <col min="4613" max="4613" width="9" style="31"/>
    <col min="4614" max="4614" width="40" style="31" customWidth="1"/>
    <col min="4615" max="4862" width="9" style="31"/>
    <col min="4863" max="4863" width="21.109375" style="31" customWidth="1"/>
    <col min="4864" max="4864" width="120.5546875" style="31" customWidth="1"/>
    <col min="4865" max="4866" width="11.88671875" style="31" customWidth="1"/>
    <col min="4867" max="4867" width="43" style="31" customWidth="1"/>
    <col min="4868" max="4868" width="40" style="31" customWidth="1"/>
    <col min="4869" max="4869" width="9" style="31"/>
    <col min="4870" max="4870" width="40" style="31" customWidth="1"/>
    <col min="4871" max="5118" width="9" style="31"/>
    <col min="5119" max="5119" width="21.109375" style="31" customWidth="1"/>
    <col min="5120" max="5120" width="120.5546875" style="31" customWidth="1"/>
    <col min="5121" max="5122" width="11.88671875" style="31" customWidth="1"/>
    <col min="5123" max="5123" width="43" style="31" customWidth="1"/>
    <col min="5124" max="5124" width="40" style="31" customWidth="1"/>
    <col min="5125" max="5125" width="9" style="31"/>
    <col min="5126" max="5126" width="40" style="31" customWidth="1"/>
    <col min="5127" max="5374" width="9" style="31"/>
    <col min="5375" max="5375" width="21.109375" style="31" customWidth="1"/>
    <col min="5376" max="5376" width="120.5546875" style="31" customWidth="1"/>
    <col min="5377" max="5378" width="11.88671875" style="31" customWidth="1"/>
    <col min="5379" max="5379" width="43" style="31" customWidth="1"/>
    <col min="5380" max="5380" width="40" style="31" customWidth="1"/>
    <col min="5381" max="5381" width="9" style="31"/>
    <col min="5382" max="5382" width="40" style="31" customWidth="1"/>
    <col min="5383" max="5630" width="9" style="31"/>
    <col min="5631" max="5631" width="21.109375" style="31" customWidth="1"/>
    <col min="5632" max="5632" width="120.5546875" style="31" customWidth="1"/>
    <col min="5633" max="5634" width="11.88671875" style="31" customWidth="1"/>
    <col min="5635" max="5635" width="43" style="31" customWidth="1"/>
    <col min="5636" max="5636" width="40" style="31" customWidth="1"/>
    <col min="5637" max="5637" width="9" style="31"/>
    <col min="5638" max="5638" width="40" style="31" customWidth="1"/>
    <col min="5639" max="5886" width="9" style="31"/>
    <col min="5887" max="5887" width="21.109375" style="31" customWidth="1"/>
    <col min="5888" max="5888" width="120.5546875" style="31" customWidth="1"/>
    <col min="5889" max="5890" width="11.88671875" style="31" customWidth="1"/>
    <col min="5891" max="5891" width="43" style="31" customWidth="1"/>
    <col min="5892" max="5892" width="40" style="31" customWidth="1"/>
    <col min="5893" max="5893" width="9" style="31"/>
    <col min="5894" max="5894" width="40" style="31" customWidth="1"/>
    <col min="5895" max="6142" width="9" style="31"/>
    <col min="6143" max="6143" width="21.109375" style="31" customWidth="1"/>
    <col min="6144" max="6144" width="120.5546875" style="31" customWidth="1"/>
    <col min="6145" max="6146" width="11.88671875" style="31" customWidth="1"/>
    <col min="6147" max="6147" width="43" style="31" customWidth="1"/>
    <col min="6148" max="6148" width="40" style="31" customWidth="1"/>
    <col min="6149" max="6149" width="9" style="31"/>
    <col min="6150" max="6150" width="40" style="31" customWidth="1"/>
    <col min="6151" max="6398" width="9" style="31"/>
    <col min="6399" max="6399" width="21.109375" style="31" customWidth="1"/>
    <col min="6400" max="6400" width="120.5546875" style="31" customWidth="1"/>
    <col min="6401" max="6402" width="11.88671875" style="31" customWidth="1"/>
    <col min="6403" max="6403" width="43" style="31" customWidth="1"/>
    <col min="6404" max="6404" width="40" style="31" customWidth="1"/>
    <col min="6405" max="6405" width="9" style="31"/>
    <col min="6406" max="6406" width="40" style="31" customWidth="1"/>
    <col min="6407" max="6654" width="9" style="31"/>
    <col min="6655" max="6655" width="21.109375" style="31" customWidth="1"/>
    <col min="6656" max="6656" width="120.5546875" style="31" customWidth="1"/>
    <col min="6657" max="6658" width="11.88671875" style="31" customWidth="1"/>
    <col min="6659" max="6659" width="43" style="31" customWidth="1"/>
    <col min="6660" max="6660" width="40" style="31" customWidth="1"/>
    <col min="6661" max="6661" width="9" style="31"/>
    <col min="6662" max="6662" width="40" style="31" customWidth="1"/>
    <col min="6663" max="6910" width="9" style="31"/>
    <col min="6911" max="6911" width="21.109375" style="31" customWidth="1"/>
    <col min="6912" max="6912" width="120.5546875" style="31" customWidth="1"/>
    <col min="6913" max="6914" width="11.88671875" style="31" customWidth="1"/>
    <col min="6915" max="6915" width="43" style="31" customWidth="1"/>
    <col min="6916" max="6916" width="40" style="31" customWidth="1"/>
    <col min="6917" max="6917" width="9" style="31"/>
    <col min="6918" max="6918" width="40" style="31" customWidth="1"/>
    <col min="6919" max="7166" width="9" style="31"/>
    <col min="7167" max="7167" width="21.109375" style="31" customWidth="1"/>
    <col min="7168" max="7168" width="120.5546875" style="31" customWidth="1"/>
    <col min="7169" max="7170" width="11.88671875" style="31" customWidth="1"/>
    <col min="7171" max="7171" width="43" style="31" customWidth="1"/>
    <col min="7172" max="7172" width="40" style="31" customWidth="1"/>
    <col min="7173" max="7173" width="9" style="31"/>
    <col min="7174" max="7174" width="40" style="31" customWidth="1"/>
    <col min="7175" max="7422" width="9" style="31"/>
    <col min="7423" max="7423" width="21.109375" style="31" customWidth="1"/>
    <col min="7424" max="7424" width="120.5546875" style="31" customWidth="1"/>
    <col min="7425" max="7426" width="11.88671875" style="31" customWidth="1"/>
    <col min="7427" max="7427" width="43" style="31" customWidth="1"/>
    <col min="7428" max="7428" width="40" style="31" customWidth="1"/>
    <col min="7429" max="7429" width="9" style="31"/>
    <col min="7430" max="7430" width="40" style="31" customWidth="1"/>
    <col min="7431" max="7678" width="9" style="31"/>
    <col min="7679" max="7679" width="21.109375" style="31" customWidth="1"/>
    <col min="7680" max="7680" width="120.5546875" style="31" customWidth="1"/>
    <col min="7681" max="7682" width="11.88671875" style="31" customWidth="1"/>
    <col min="7683" max="7683" width="43" style="31" customWidth="1"/>
    <col min="7684" max="7684" width="40" style="31" customWidth="1"/>
    <col min="7685" max="7685" width="9" style="31"/>
    <col min="7686" max="7686" width="40" style="31" customWidth="1"/>
    <col min="7687" max="7934" width="9" style="31"/>
    <col min="7935" max="7935" width="21.109375" style="31" customWidth="1"/>
    <col min="7936" max="7936" width="120.5546875" style="31" customWidth="1"/>
    <col min="7937" max="7938" width="11.88671875" style="31" customWidth="1"/>
    <col min="7939" max="7939" width="43" style="31" customWidth="1"/>
    <col min="7940" max="7940" width="40" style="31" customWidth="1"/>
    <col min="7941" max="7941" width="9" style="31"/>
    <col min="7942" max="7942" width="40" style="31" customWidth="1"/>
    <col min="7943" max="8190" width="9" style="31"/>
    <col min="8191" max="8191" width="21.109375" style="31" customWidth="1"/>
    <col min="8192" max="8192" width="120.5546875" style="31" customWidth="1"/>
    <col min="8193" max="8194" width="11.88671875" style="31" customWidth="1"/>
    <col min="8195" max="8195" width="43" style="31" customWidth="1"/>
    <col min="8196" max="8196" width="40" style="31" customWidth="1"/>
    <col min="8197" max="8197" width="9" style="31"/>
    <col min="8198" max="8198" width="40" style="31" customWidth="1"/>
    <col min="8199" max="8446" width="9" style="31"/>
    <col min="8447" max="8447" width="21.109375" style="31" customWidth="1"/>
    <col min="8448" max="8448" width="120.5546875" style="31" customWidth="1"/>
    <col min="8449" max="8450" width="11.88671875" style="31" customWidth="1"/>
    <col min="8451" max="8451" width="43" style="31" customWidth="1"/>
    <col min="8452" max="8452" width="40" style="31" customWidth="1"/>
    <col min="8453" max="8453" width="9" style="31"/>
    <col min="8454" max="8454" width="40" style="31" customWidth="1"/>
    <col min="8455" max="8702" width="9" style="31"/>
    <col min="8703" max="8703" width="21.109375" style="31" customWidth="1"/>
    <col min="8704" max="8704" width="120.5546875" style="31" customWidth="1"/>
    <col min="8705" max="8706" width="11.88671875" style="31" customWidth="1"/>
    <col min="8707" max="8707" width="43" style="31" customWidth="1"/>
    <col min="8708" max="8708" width="40" style="31" customWidth="1"/>
    <col min="8709" max="8709" width="9" style="31"/>
    <col min="8710" max="8710" width="40" style="31" customWidth="1"/>
    <col min="8711" max="8958" width="9" style="31"/>
    <col min="8959" max="8959" width="21.109375" style="31" customWidth="1"/>
    <col min="8960" max="8960" width="120.5546875" style="31" customWidth="1"/>
    <col min="8961" max="8962" width="11.88671875" style="31" customWidth="1"/>
    <col min="8963" max="8963" width="43" style="31" customWidth="1"/>
    <col min="8964" max="8964" width="40" style="31" customWidth="1"/>
    <col min="8965" max="8965" width="9" style="31"/>
    <col min="8966" max="8966" width="40" style="31" customWidth="1"/>
    <col min="8967" max="9214" width="9" style="31"/>
    <col min="9215" max="9215" width="21.109375" style="31" customWidth="1"/>
    <col min="9216" max="9216" width="120.5546875" style="31" customWidth="1"/>
    <col min="9217" max="9218" width="11.88671875" style="31" customWidth="1"/>
    <col min="9219" max="9219" width="43" style="31" customWidth="1"/>
    <col min="9220" max="9220" width="40" style="31" customWidth="1"/>
    <col min="9221" max="9221" width="9" style="31"/>
    <col min="9222" max="9222" width="40" style="31" customWidth="1"/>
    <col min="9223" max="9470" width="9" style="31"/>
    <col min="9471" max="9471" width="21.109375" style="31" customWidth="1"/>
    <col min="9472" max="9472" width="120.5546875" style="31" customWidth="1"/>
    <col min="9473" max="9474" width="11.88671875" style="31" customWidth="1"/>
    <col min="9475" max="9475" width="43" style="31" customWidth="1"/>
    <col min="9476" max="9476" width="40" style="31" customWidth="1"/>
    <col min="9477" max="9477" width="9" style="31"/>
    <col min="9478" max="9478" width="40" style="31" customWidth="1"/>
    <col min="9479" max="9726" width="9" style="31"/>
    <col min="9727" max="9727" width="21.109375" style="31" customWidth="1"/>
    <col min="9728" max="9728" width="120.5546875" style="31" customWidth="1"/>
    <col min="9729" max="9730" width="11.88671875" style="31" customWidth="1"/>
    <col min="9731" max="9731" width="43" style="31" customWidth="1"/>
    <col min="9732" max="9732" width="40" style="31" customWidth="1"/>
    <col min="9733" max="9733" width="9" style="31"/>
    <col min="9734" max="9734" width="40" style="31" customWidth="1"/>
    <col min="9735" max="9982" width="9" style="31"/>
    <col min="9983" max="9983" width="21.109375" style="31" customWidth="1"/>
    <col min="9984" max="9984" width="120.5546875" style="31" customWidth="1"/>
    <col min="9985" max="9986" width="11.88671875" style="31" customWidth="1"/>
    <col min="9987" max="9987" width="43" style="31" customWidth="1"/>
    <col min="9988" max="9988" width="40" style="31" customWidth="1"/>
    <col min="9989" max="9989" width="9" style="31"/>
    <col min="9990" max="9990" width="40" style="31" customWidth="1"/>
    <col min="9991" max="10238" width="9" style="31"/>
    <col min="10239" max="10239" width="21.109375" style="31" customWidth="1"/>
    <col min="10240" max="10240" width="120.5546875" style="31" customWidth="1"/>
    <col min="10241" max="10242" width="11.88671875" style="31" customWidth="1"/>
    <col min="10243" max="10243" width="43" style="31" customWidth="1"/>
    <col min="10244" max="10244" width="40" style="31" customWidth="1"/>
    <col min="10245" max="10245" width="9" style="31"/>
    <col min="10246" max="10246" width="40" style="31" customWidth="1"/>
    <col min="10247" max="10494" width="9" style="31"/>
    <col min="10495" max="10495" width="21.109375" style="31" customWidth="1"/>
    <col min="10496" max="10496" width="120.5546875" style="31" customWidth="1"/>
    <col min="10497" max="10498" width="11.88671875" style="31" customWidth="1"/>
    <col min="10499" max="10499" width="43" style="31" customWidth="1"/>
    <col min="10500" max="10500" width="40" style="31" customWidth="1"/>
    <col min="10501" max="10501" width="9" style="31"/>
    <col min="10502" max="10502" width="40" style="31" customWidth="1"/>
    <col min="10503" max="10750" width="9" style="31"/>
    <col min="10751" max="10751" width="21.109375" style="31" customWidth="1"/>
    <col min="10752" max="10752" width="120.5546875" style="31" customWidth="1"/>
    <col min="10753" max="10754" width="11.88671875" style="31" customWidth="1"/>
    <col min="10755" max="10755" width="43" style="31" customWidth="1"/>
    <col min="10756" max="10756" width="40" style="31" customWidth="1"/>
    <col min="10757" max="10757" width="9" style="31"/>
    <col min="10758" max="10758" width="40" style="31" customWidth="1"/>
    <col min="10759" max="11006" width="9" style="31"/>
    <col min="11007" max="11007" width="21.109375" style="31" customWidth="1"/>
    <col min="11008" max="11008" width="120.5546875" style="31" customWidth="1"/>
    <col min="11009" max="11010" width="11.88671875" style="31" customWidth="1"/>
    <col min="11011" max="11011" width="43" style="31" customWidth="1"/>
    <col min="11012" max="11012" width="40" style="31" customWidth="1"/>
    <col min="11013" max="11013" width="9" style="31"/>
    <col min="11014" max="11014" width="40" style="31" customWidth="1"/>
    <col min="11015" max="11262" width="9" style="31"/>
    <col min="11263" max="11263" width="21.109375" style="31" customWidth="1"/>
    <col min="11264" max="11264" width="120.5546875" style="31" customWidth="1"/>
    <col min="11265" max="11266" width="11.88671875" style="31" customWidth="1"/>
    <col min="11267" max="11267" width="43" style="31" customWidth="1"/>
    <col min="11268" max="11268" width="40" style="31" customWidth="1"/>
    <col min="11269" max="11269" width="9" style="31"/>
    <col min="11270" max="11270" width="40" style="31" customWidth="1"/>
    <col min="11271" max="11518" width="9" style="31"/>
    <col min="11519" max="11519" width="21.109375" style="31" customWidth="1"/>
    <col min="11520" max="11520" width="120.5546875" style="31" customWidth="1"/>
    <col min="11521" max="11522" width="11.88671875" style="31" customWidth="1"/>
    <col min="11523" max="11523" width="43" style="31" customWidth="1"/>
    <col min="11524" max="11524" width="40" style="31" customWidth="1"/>
    <col min="11525" max="11525" width="9" style="31"/>
    <col min="11526" max="11526" width="40" style="31" customWidth="1"/>
    <col min="11527" max="11774" width="9" style="31"/>
    <col min="11775" max="11775" width="21.109375" style="31" customWidth="1"/>
    <col min="11776" max="11776" width="120.5546875" style="31" customWidth="1"/>
    <col min="11777" max="11778" width="11.88671875" style="31" customWidth="1"/>
    <col min="11779" max="11779" width="43" style="31" customWidth="1"/>
    <col min="11780" max="11780" width="40" style="31" customWidth="1"/>
    <col min="11781" max="11781" width="9" style="31"/>
    <col min="11782" max="11782" width="40" style="31" customWidth="1"/>
    <col min="11783" max="12030" width="9" style="31"/>
    <col min="12031" max="12031" width="21.109375" style="31" customWidth="1"/>
    <col min="12032" max="12032" width="120.5546875" style="31" customWidth="1"/>
    <col min="12033" max="12034" width="11.88671875" style="31" customWidth="1"/>
    <col min="12035" max="12035" width="43" style="31" customWidth="1"/>
    <col min="12036" max="12036" width="40" style="31" customWidth="1"/>
    <col min="12037" max="12037" width="9" style="31"/>
    <col min="12038" max="12038" width="40" style="31" customWidth="1"/>
    <col min="12039" max="12286" width="9" style="31"/>
    <col min="12287" max="12287" width="21.109375" style="31" customWidth="1"/>
    <col min="12288" max="12288" width="120.5546875" style="31" customWidth="1"/>
    <col min="12289" max="12290" width="11.88671875" style="31" customWidth="1"/>
    <col min="12291" max="12291" width="43" style="31" customWidth="1"/>
    <col min="12292" max="12292" width="40" style="31" customWidth="1"/>
    <col min="12293" max="12293" width="9" style="31"/>
    <col min="12294" max="12294" width="40" style="31" customWidth="1"/>
    <col min="12295" max="12542" width="9" style="31"/>
    <col min="12543" max="12543" width="21.109375" style="31" customWidth="1"/>
    <col min="12544" max="12544" width="120.5546875" style="31" customWidth="1"/>
    <col min="12545" max="12546" width="11.88671875" style="31" customWidth="1"/>
    <col min="12547" max="12547" width="43" style="31" customWidth="1"/>
    <col min="12548" max="12548" width="40" style="31" customWidth="1"/>
    <col min="12549" max="12549" width="9" style="31"/>
    <col min="12550" max="12550" width="40" style="31" customWidth="1"/>
    <col min="12551" max="12798" width="9" style="31"/>
    <col min="12799" max="12799" width="21.109375" style="31" customWidth="1"/>
    <col min="12800" max="12800" width="120.5546875" style="31" customWidth="1"/>
    <col min="12801" max="12802" width="11.88671875" style="31" customWidth="1"/>
    <col min="12803" max="12803" width="43" style="31" customWidth="1"/>
    <col min="12804" max="12804" width="40" style="31" customWidth="1"/>
    <col min="12805" max="12805" width="9" style="31"/>
    <col min="12806" max="12806" width="40" style="31" customWidth="1"/>
    <col min="12807" max="13054" width="9" style="31"/>
    <col min="13055" max="13055" width="21.109375" style="31" customWidth="1"/>
    <col min="13056" max="13056" width="120.5546875" style="31" customWidth="1"/>
    <col min="13057" max="13058" width="11.88671875" style="31" customWidth="1"/>
    <col min="13059" max="13059" width="43" style="31" customWidth="1"/>
    <col min="13060" max="13060" width="40" style="31" customWidth="1"/>
    <col min="13061" max="13061" width="9" style="31"/>
    <col min="13062" max="13062" width="40" style="31" customWidth="1"/>
    <col min="13063" max="13310" width="9" style="31"/>
    <col min="13311" max="13311" width="21.109375" style="31" customWidth="1"/>
    <col min="13312" max="13312" width="120.5546875" style="31" customWidth="1"/>
    <col min="13313" max="13314" width="11.88671875" style="31" customWidth="1"/>
    <col min="13315" max="13315" width="43" style="31" customWidth="1"/>
    <col min="13316" max="13316" width="40" style="31" customWidth="1"/>
    <col min="13317" max="13317" width="9" style="31"/>
    <col min="13318" max="13318" width="40" style="31" customWidth="1"/>
    <col min="13319" max="13566" width="9" style="31"/>
    <col min="13567" max="13567" width="21.109375" style="31" customWidth="1"/>
    <col min="13568" max="13568" width="120.5546875" style="31" customWidth="1"/>
    <col min="13569" max="13570" width="11.88671875" style="31" customWidth="1"/>
    <col min="13571" max="13571" width="43" style="31" customWidth="1"/>
    <col min="13572" max="13572" width="40" style="31" customWidth="1"/>
    <col min="13573" max="13573" width="9" style="31"/>
    <col min="13574" max="13574" width="40" style="31" customWidth="1"/>
    <col min="13575" max="13822" width="9" style="31"/>
    <col min="13823" max="13823" width="21.109375" style="31" customWidth="1"/>
    <col min="13824" max="13824" width="120.5546875" style="31" customWidth="1"/>
    <col min="13825" max="13826" width="11.88671875" style="31" customWidth="1"/>
    <col min="13827" max="13827" width="43" style="31" customWidth="1"/>
    <col min="13828" max="13828" width="40" style="31" customWidth="1"/>
    <col min="13829" max="13829" width="9" style="31"/>
    <col min="13830" max="13830" width="40" style="31" customWidth="1"/>
    <col min="13831" max="14078" width="9" style="31"/>
    <col min="14079" max="14079" width="21.109375" style="31" customWidth="1"/>
    <col min="14080" max="14080" width="120.5546875" style="31" customWidth="1"/>
    <col min="14081" max="14082" width="11.88671875" style="31" customWidth="1"/>
    <col min="14083" max="14083" width="43" style="31" customWidth="1"/>
    <col min="14084" max="14084" width="40" style="31" customWidth="1"/>
    <col min="14085" max="14085" width="9" style="31"/>
    <col min="14086" max="14086" width="40" style="31" customWidth="1"/>
    <col min="14087" max="14334" width="9" style="31"/>
    <col min="14335" max="14335" width="21.109375" style="31" customWidth="1"/>
    <col min="14336" max="14336" width="120.5546875" style="31" customWidth="1"/>
    <col min="14337" max="14338" width="11.88671875" style="31" customWidth="1"/>
    <col min="14339" max="14339" width="43" style="31" customWidth="1"/>
    <col min="14340" max="14340" width="40" style="31" customWidth="1"/>
    <col min="14341" max="14341" width="9" style="31"/>
    <col min="14342" max="14342" width="40" style="31" customWidth="1"/>
    <col min="14343" max="14590" width="9" style="31"/>
    <col min="14591" max="14591" width="21.109375" style="31" customWidth="1"/>
    <col min="14592" max="14592" width="120.5546875" style="31" customWidth="1"/>
    <col min="14593" max="14594" width="11.88671875" style="31" customWidth="1"/>
    <col min="14595" max="14595" width="43" style="31" customWidth="1"/>
    <col min="14596" max="14596" width="40" style="31" customWidth="1"/>
    <col min="14597" max="14597" width="9" style="31"/>
    <col min="14598" max="14598" width="40" style="31" customWidth="1"/>
    <col min="14599" max="14846" width="9" style="31"/>
    <col min="14847" max="14847" width="21.109375" style="31" customWidth="1"/>
    <col min="14848" max="14848" width="120.5546875" style="31" customWidth="1"/>
    <col min="14849" max="14850" width="11.88671875" style="31" customWidth="1"/>
    <col min="14851" max="14851" width="43" style="31" customWidth="1"/>
    <col min="14852" max="14852" width="40" style="31" customWidth="1"/>
    <col min="14853" max="14853" width="9" style="31"/>
    <col min="14854" max="14854" width="40" style="31" customWidth="1"/>
    <col min="14855" max="15102" width="9" style="31"/>
    <col min="15103" max="15103" width="21.109375" style="31" customWidth="1"/>
    <col min="15104" max="15104" width="120.5546875" style="31" customWidth="1"/>
    <col min="15105" max="15106" width="11.88671875" style="31" customWidth="1"/>
    <col min="15107" max="15107" width="43" style="31" customWidth="1"/>
    <col min="15108" max="15108" width="40" style="31" customWidth="1"/>
    <col min="15109" max="15109" width="9" style="31"/>
    <col min="15110" max="15110" width="40" style="31" customWidth="1"/>
    <col min="15111" max="15358" width="9" style="31"/>
    <col min="15359" max="15359" width="21.109375" style="31" customWidth="1"/>
    <col min="15360" max="15360" width="120.5546875" style="31" customWidth="1"/>
    <col min="15361" max="15362" width="11.88671875" style="31" customWidth="1"/>
    <col min="15363" max="15363" width="43" style="31" customWidth="1"/>
    <col min="15364" max="15364" width="40" style="31" customWidth="1"/>
    <col min="15365" max="15365" width="9" style="31"/>
    <col min="15366" max="15366" width="40" style="31" customWidth="1"/>
    <col min="15367" max="15614" width="9" style="31"/>
    <col min="15615" max="15615" width="21.109375" style="31" customWidth="1"/>
    <col min="15616" max="15616" width="120.5546875" style="31" customWidth="1"/>
    <col min="15617" max="15618" width="11.88671875" style="31" customWidth="1"/>
    <col min="15619" max="15619" width="43" style="31" customWidth="1"/>
    <col min="15620" max="15620" width="40" style="31" customWidth="1"/>
    <col min="15621" max="15621" width="9" style="31"/>
    <col min="15622" max="15622" width="40" style="31" customWidth="1"/>
    <col min="15623" max="15870" width="9" style="31"/>
    <col min="15871" max="15871" width="21.109375" style="31" customWidth="1"/>
    <col min="15872" max="15872" width="120.5546875" style="31" customWidth="1"/>
    <col min="15873" max="15874" width="11.88671875" style="31" customWidth="1"/>
    <col min="15875" max="15875" width="43" style="31" customWidth="1"/>
    <col min="15876" max="15876" width="40" style="31" customWidth="1"/>
    <col min="15877" max="15877" width="9" style="31"/>
    <col min="15878" max="15878" width="40" style="31" customWidth="1"/>
    <col min="15879" max="16126" width="9" style="31"/>
    <col min="16127" max="16127" width="21.109375" style="31" customWidth="1"/>
    <col min="16128" max="16128" width="120.5546875" style="31" customWidth="1"/>
    <col min="16129" max="16130" width="11.88671875" style="31" customWidth="1"/>
    <col min="16131" max="16131" width="43" style="31" customWidth="1"/>
    <col min="16132" max="16132" width="40" style="31" customWidth="1"/>
    <col min="16133" max="16133" width="9" style="31"/>
    <col min="16134" max="16134" width="40" style="31" customWidth="1"/>
    <col min="16135" max="16381" width="9" style="31"/>
    <col min="16382" max="16384" width="9" style="31" customWidth="1"/>
  </cols>
  <sheetData>
    <row r="1" spans="1:7" s="19" customFormat="1" ht="69" customHeight="1">
      <c r="A1" s="96" t="s">
        <v>10</v>
      </c>
      <c r="B1" s="97" t="s">
        <v>950</v>
      </c>
      <c r="C1" s="98"/>
      <c r="D1" s="98"/>
      <c r="E1" s="98"/>
      <c r="F1" s="99"/>
    </row>
    <row r="2" spans="1:7" s="20" customFormat="1" ht="40.5" customHeight="1">
      <c r="A2" s="54" t="s">
        <v>1015</v>
      </c>
      <c r="B2" s="54"/>
      <c r="C2" s="54"/>
      <c r="D2" s="54"/>
      <c r="E2" s="54"/>
      <c r="F2" s="54"/>
      <c r="G2" s="54"/>
    </row>
    <row r="3" spans="1:7" s="21" customFormat="1" ht="18" customHeight="1">
      <c r="A3" s="100" t="s">
        <v>1016</v>
      </c>
      <c r="B3" s="100"/>
      <c r="C3" s="100"/>
      <c r="D3" s="100"/>
      <c r="E3" s="100"/>
      <c r="F3" s="100"/>
      <c r="G3" s="100"/>
    </row>
    <row r="4" spans="1:7" s="34" customFormat="1" ht="18" customHeight="1">
      <c r="A4" s="100" t="s">
        <v>0</v>
      </c>
      <c r="B4" s="100"/>
      <c r="C4" s="100"/>
      <c r="D4" s="100"/>
      <c r="E4" s="100"/>
      <c r="F4" s="100"/>
      <c r="G4" s="100"/>
    </row>
    <row r="5" spans="1:7" s="22" customFormat="1" ht="160.94999999999999" customHeight="1">
      <c r="A5" s="101" t="s">
        <v>1</v>
      </c>
      <c r="B5" s="101" t="s">
        <v>2</v>
      </c>
      <c r="C5" s="101" t="s">
        <v>3</v>
      </c>
      <c r="D5" s="102" t="s">
        <v>14</v>
      </c>
      <c r="E5" s="103" t="s">
        <v>887</v>
      </c>
      <c r="F5" s="104" t="s">
        <v>888</v>
      </c>
      <c r="G5" s="105"/>
    </row>
    <row r="6" spans="1:7" s="23" customFormat="1" ht="30.75" customHeight="1">
      <c r="A6" s="106"/>
      <c r="B6" s="106"/>
      <c r="C6" s="107" t="s">
        <v>4</v>
      </c>
      <c r="D6" s="102" t="s">
        <v>5</v>
      </c>
      <c r="E6" s="107" t="s">
        <v>6</v>
      </c>
      <c r="F6" s="108" t="s">
        <v>7</v>
      </c>
      <c r="G6" s="109"/>
    </row>
    <row r="7" spans="1:7" s="24" customFormat="1" ht="21.75" customHeight="1">
      <c r="A7" s="110" t="s">
        <v>15</v>
      </c>
      <c r="B7" s="111" t="s">
        <v>16</v>
      </c>
      <c r="C7" s="112"/>
      <c r="D7" s="102"/>
      <c r="E7" s="113"/>
      <c r="F7" s="114"/>
      <c r="G7" s="109"/>
    </row>
    <row r="8" spans="1:7" s="24" customFormat="1" ht="128.25" customHeight="1">
      <c r="A8" s="115"/>
      <c r="B8" s="116" t="s">
        <v>425</v>
      </c>
      <c r="C8" s="112"/>
      <c r="D8" s="102"/>
      <c r="E8" s="113"/>
      <c r="F8" s="114"/>
      <c r="G8" s="109"/>
    </row>
    <row r="9" spans="1:7" s="24" customFormat="1" ht="48" customHeight="1">
      <c r="A9" s="115"/>
      <c r="B9" s="116" t="s">
        <v>17</v>
      </c>
      <c r="C9" s="112"/>
      <c r="D9" s="102"/>
      <c r="E9" s="113"/>
      <c r="F9" s="114"/>
      <c r="G9" s="109"/>
    </row>
    <row r="10" spans="1:7" s="24" customFormat="1" ht="58.5" customHeight="1">
      <c r="A10" s="115"/>
      <c r="B10" s="116" t="s">
        <v>18</v>
      </c>
      <c r="C10" s="112"/>
      <c r="D10" s="102"/>
      <c r="E10" s="113"/>
      <c r="F10" s="114"/>
      <c r="G10" s="109"/>
    </row>
    <row r="11" spans="1:7" s="24" customFormat="1" ht="102.75" customHeight="1">
      <c r="A11" s="115"/>
      <c r="B11" s="117" t="s">
        <v>842</v>
      </c>
      <c r="C11" s="112"/>
      <c r="D11" s="102"/>
      <c r="E11" s="113"/>
      <c r="F11" s="114"/>
      <c r="G11" s="109"/>
    </row>
    <row r="12" spans="1:7" s="24" customFormat="1" ht="39" customHeight="1">
      <c r="A12" s="115"/>
      <c r="B12" s="116" t="s">
        <v>19</v>
      </c>
      <c r="C12" s="112"/>
      <c r="D12" s="102"/>
      <c r="E12" s="113"/>
      <c r="F12" s="114"/>
      <c r="G12" s="109"/>
    </row>
    <row r="13" spans="1:7" s="24" customFormat="1" ht="24" customHeight="1">
      <c r="A13" s="115"/>
      <c r="B13" s="116" t="s">
        <v>20</v>
      </c>
      <c r="C13" s="112"/>
      <c r="D13" s="102"/>
      <c r="E13" s="113"/>
      <c r="F13" s="114"/>
      <c r="G13" s="109"/>
    </row>
    <row r="14" spans="1:7" s="24" customFormat="1" ht="93.75" customHeight="1">
      <c r="A14" s="115"/>
      <c r="B14" s="116" t="s">
        <v>21</v>
      </c>
      <c r="C14" s="112"/>
      <c r="D14" s="102"/>
      <c r="E14" s="113"/>
      <c r="F14" s="114"/>
      <c r="G14" s="109"/>
    </row>
    <row r="15" spans="1:7" s="24" customFormat="1" ht="39.75" customHeight="1">
      <c r="A15" s="115"/>
      <c r="B15" s="116" t="s">
        <v>22</v>
      </c>
      <c r="C15" s="112"/>
      <c r="D15" s="102"/>
      <c r="E15" s="113"/>
      <c r="F15" s="114"/>
      <c r="G15" s="109"/>
    </row>
    <row r="16" spans="1:7" s="24" customFormat="1" ht="19.5" customHeight="1">
      <c r="A16" s="115"/>
      <c r="B16" s="116" t="s">
        <v>23</v>
      </c>
      <c r="C16" s="112"/>
      <c r="D16" s="102"/>
      <c r="E16" s="113"/>
      <c r="F16" s="114"/>
      <c r="G16" s="109"/>
    </row>
    <row r="17" spans="1:7" s="24" customFormat="1" ht="50.25" customHeight="1">
      <c r="A17" s="115"/>
      <c r="B17" s="116" t="s">
        <v>24</v>
      </c>
      <c r="C17" s="112"/>
      <c r="D17" s="102"/>
      <c r="E17" s="113"/>
      <c r="F17" s="114"/>
      <c r="G17" s="109"/>
    </row>
    <row r="18" spans="1:7" s="24" customFormat="1" ht="19.5" customHeight="1">
      <c r="A18" s="115"/>
      <c r="B18" s="116" t="s">
        <v>25</v>
      </c>
      <c r="C18" s="112"/>
      <c r="D18" s="102"/>
      <c r="E18" s="113"/>
      <c r="F18" s="114"/>
      <c r="G18" s="109"/>
    </row>
    <row r="19" spans="1:7" s="24" customFormat="1" ht="17.25" customHeight="1">
      <c r="A19" s="115"/>
      <c r="B19" s="116" t="s">
        <v>26</v>
      </c>
      <c r="C19" s="112"/>
      <c r="D19" s="102"/>
      <c r="E19" s="113"/>
      <c r="F19" s="114"/>
      <c r="G19" s="109"/>
    </row>
    <row r="20" spans="1:7" s="24" customFormat="1" ht="19.5" customHeight="1">
      <c r="A20" s="115"/>
      <c r="B20" s="116" t="s">
        <v>27</v>
      </c>
      <c r="C20" s="112"/>
      <c r="D20" s="102"/>
      <c r="E20" s="113"/>
      <c r="F20" s="114"/>
      <c r="G20" s="109"/>
    </row>
    <row r="21" spans="1:7" s="24" customFormat="1" ht="36.75" customHeight="1">
      <c r="A21" s="115"/>
      <c r="B21" s="116" t="s">
        <v>28</v>
      </c>
      <c r="C21" s="112"/>
      <c r="D21" s="102"/>
      <c r="E21" s="113"/>
      <c r="F21" s="114"/>
      <c r="G21" s="109"/>
    </row>
    <row r="22" spans="1:7" s="24" customFormat="1" ht="36.75" customHeight="1">
      <c r="A22" s="115"/>
      <c r="B22" s="116" t="s">
        <v>29</v>
      </c>
      <c r="C22" s="112"/>
      <c r="D22" s="102"/>
      <c r="E22" s="113"/>
      <c r="F22" s="114"/>
      <c r="G22" s="109"/>
    </row>
    <row r="23" spans="1:7" s="24" customFormat="1" ht="40.5" customHeight="1">
      <c r="A23" s="115"/>
      <c r="B23" s="116" t="s">
        <v>30</v>
      </c>
      <c r="C23" s="112"/>
      <c r="D23" s="102"/>
      <c r="E23" s="113"/>
      <c r="F23" s="114"/>
      <c r="G23" s="109"/>
    </row>
    <row r="24" spans="1:7" s="24" customFormat="1" ht="98.25" customHeight="1">
      <c r="A24" s="115"/>
      <c r="B24" s="116" t="s">
        <v>31</v>
      </c>
      <c r="C24" s="112"/>
      <c r="D24" s="102"/>
      <c r="E24" s="113"/>
      <c r="F24" s="114"/>
      <c r="G24" s="109"/>
    </row>
    <row r="25" spans="1:7" s="24" customFormat="1" ht="66.75" customHeight="1">
      <c r="A25" s="115"/>
      <c r="B25" s="116" t="s">
        <v>32</v>
      </c>
      <c r="C25" s="112"/>
      <c r="D25" s="102"/>
      <c r="E25" s="113"/>
      <c r="F25" s="114"/>
      <c r="G25" s="109"/>
    </row>
    <row r="26" spans="1:7" s="24" customFormat="1" ht="32.25" customHeight="1">
      <c r="A26" s="115"/>
      <c r="B26" s="116" t="s">
        <v>33</v>
      </c>
      <c r="C26" s="112"/>
      <c r="D26" s="102"/>
      <c r="E26" s="113"/>
      <c r="F26" s="114"/>
      <c r="G26" s="109"/>
    </row>
    <row r="27" spans="1:7" s="24" customFormat="1" ht="54.75" customHeight="1">
      <c r="A27" s="115"/>
      <c r="B27" s="116" t="s">
        <v>34</v>
      </c>
      <c r="C27" s="112"/>
      <c r="D27" s="102"/>
      <c r="E27" s="113"/>
      <c r="F27" s="114"/>
      <c r="G27" s="109"/>
    </row>
    <row r="28" spans="1:7" s="24" customFormat="1" ht="20.25" customHeight="1">
      <c r="A28" s="115"/>
      <c r="B28" s="116" t="s">
        <v>35</v>
      </c>
      <c r="C28" s="112"/>
      <c r="D28" s="102"/>
      <c r="E28" s="113"/>
      <c r="F28" s="114"/>
      <c r="G28" s="109"/>
    </row>
    <row r="29" spans="1:7" s="24" customFormat="1" ht="20.25" customHeight="1">
      <c r="A29" s="112"/>
      <c r="B29" s="116" t="s">
        <v>36</v>
      </c>
      <c r="C29" s="112"/>
      <c r="D29" s="102"/>
      <c r="E29" s="113"/>
      <c r="F29" s="114"/>
      <c r="G29" s="109"/>
    </row>
    <row r="30" spans="1:7" s="24" customFormat="1" ht="22.5" customHeight="1">
      <c r="A30" s="115" t="s">
        <v>374</v>
      </c>
      <c r="B30" s="116" t="s">
        <v>1009</v>
      </c>
      <c r="C30" s="112" t="s">
        <v>37</v>
      </c>
      <c r="D30" s="118">
        <v>250</v>
      </c>
      <c r="E30" s="119">
        <v>4355</v>
      </c>
      <c r="F30" s="114">
        <f>D30*E30</f>
        <v>1088750</v>
      </c>
      <c r="G30" s="109"/>
    </row>
    <row r="31" spans="1:7" s="25" customFormat="1" ht="0.75" customHeight="1">
      <c r="A31" s="115" t="s">
        <v>375</v>
      </c>
      <c r="B31" s="116" t="s">
        <v>1010</v>
      </c>
      <c r="C31" s="112" t="s">
        <v>37</v>
      </c>
      <c r="D31" s="118">
        <v>0</v>
      </c>
      <c r="E31" s="119">
        <f>8*10*75*1.1</f>
        <v>6600.0000000000009</v>
      </c>
      <c r="F31" s="114">
        <f t="shared" ref="F31:F32" si="0">E31*D31</f>
        <v>0</v>
      </c>
      <c r="G31" s="120"/>
    </row>
    <row r="32" spans="1:7" s="25" customFormat="1" ht="12.6" hidden="1">
      <c r="A32" s="115" t="s">
        <v>376</v>
      </c>
      <c r="B32" s="116" t="s">
        <v>1011</v>
      </c>
      <c r="C32" s="112" t="s">
        <v>37</v>
      </c>
      <c r="D32" s="118">
        <v>0</v>
      </c>
      <c r="E32" s="119">
        <f>12*10*75*1.1</f>
        <v>9900</v>
      </c>
      <c r="F32" s="114">
        <f t="shared" si="0"/>
        <v>0</v>
      </c>
      <c r="G32" s="120"/>
    </row>
    <row r="33" spans="1:7" s="25" customFormat="1" ht="61.2">
      <c r="A33" s="115"/>
      <c r="B33" s="116" t="s">
        <v>39</v>
      </c>
      <c r="C33" s="112"/>
      <c r="D33" s="102"/>
      <c r="E33" s="119" t="s">
        <v>947</v>
      </c>
      <c r="F33" s="114"/>
      <c r="G33" s="120"/>
    </row>
    <row r="34" spans="1:7" s="25" customFormat="1" ht="26.25" customHeight="1">
      <c r="A34" s="106" t="s">
        <v>373</v>
      </c>
      <c r="B34" s="111" t="s">
        <v>40</v>
      </c>
      <c r="C34" s="112" t="s">
        <v>41</v>
      </c>
      <c r="D34" s="118">
        <v>3</v>
      </c>
      <c r="E34" s="119">
        <v>3960</v>
      </c>
      <c r="F34" s="114">
        <f>D34*E34</f>
        <v>11880</v>
      </c>
      <c r="G34" s="120"/>
    </row>
    <row r="35" spans="1:7" s="25" customFormat="1" ht="37.5" customHeight="1">
      <c r="A35" s="106" t="s">
        <v>38</v>
      </c>
      <c r="B35" s="111" t="s">
        <v>42</v>
      </c>
      <c r="C35" s="112" t="s">
        <v>43</v>
      </c>
      <c r="D35" s="118">
        <v>5</v>
      </c>
      <c r="E35" s="119">
        <v>4430</v>
      </c>
      <c r="F35" s="114">
        <f>D35*E35</f>
        <v>22150</v>
      </c>
      <c r="G35" s="120"/>
    </row>
    <row r="36" spans="1:7" s="24" customFormat="1" ht="18" hidden="1" customHeight="1">
      <c r="A36" s="106" t="s">
        <v>44</v>
      </c>
      <c r="B36" s="111" t="s">
        <v>45</v>
      </c>
      <c r="C36" s="112"/>
      <c r="D36" s="118"/>
      <c r="E36" s="119" t="s">
        <v>947</v>
      </c>
      <c r="F36" s="114" t="s">
        <v>947</v>
      </c>
      <c r="G36" s="109"/>
    </row>
    <row r="37" spans="1:7" s="24" customFormat="1" ht="21" hidden="1" customHeight="1">
      <c r="A37" s="112" t="s">
        <v>46</v>
      </c>
      <c r="B37" s="116" t="s">
        <v>47</v>
      </c>
      <c r="C37" s="112" t="s">
        <v>8</v>
      </c>
      <c r="D37" s="118">
        <v>0</v>
      </c>
      <c r="E37" s="119">
        <v>10445</v>
      </c>
      <c r="F37" s="114">
        <f t="shared" ref="F37:F68" si="1">E37*D37</f>
        <v>0</v>
      </c>
      <c r="G37" s="109"/>
    </row>
    <row r="38" spans="1:7" s="24" customFormat="1" ht="4.5" hidden="1" customHeight="1">
      <c r="A38" s="112" t="s">
        <v>48</v>
      </c>
      <c r="B38" s="116" t="s">
        <v>49</v>
      </c>
      <c r="C38" s="112" t="s">
        <v>8</v>
      </c>
      <c r="D38" s="118">
        <v>0</v>
      </c>
      <c r="E38" s="119">
        <v>10445</v>
      </c>
      <c r="F38" s="114">
        <f t="shared" si="1"/>
        <v>0</v>
      </c>
      <c r="G38" s="109"/>
    </row>
    <row r="39" spans="1:7" s="24" customFormat="1" ht="23.25" hidden="1" customHeight="1">
      <c r="A39" s="112" t="s">
        <v>50</v>
      </c>
      <c r="B39" s="116" t="s">
        <v>51</v>
      </c>
      <c r="C39" s="112" t="s">
        <v>8</v>
      </c>
      <c r="D39" s="118">
        <v>0</v>
      </c>
      <c r="E39" s="119">
        <v>10445</v>
      </c>
      <c r="F39" s="114">
        <f t="shared" si="1"/>
        <v>0</v>
      </c>
      <c r="G39" s="109"/>
    </row>
    <row r="40" spans="1:7" s="24" customFormat="1" ht="21" hidden="1" customHeight="1">
      <c r="A40" s="112" t="s">
        <v>377</v>
      </c>
      <c r="B40" s="116" t="s">
        <v>52</v>
      </c>
      <c r="C40" s="112" t="s">
        <v>8</v>
      </c>
      <c r="D40" s="118">
        <v>0</v>
      </c>
      <c r="E40" s="119">
        <v>12190</v>
      </c>
      <c r="F40" s="114">
        <f t="shared" si="1"/>
        <v>0</v>
      </c>
      <c r="G40" s="109"/>
    </row>
    <row r="41" spans="1:7" s="24" customFormat="1" ht="19.5" hidden="1" customHeight="1">
      <c r="A41" s="112" t="s">
        <v>378</v>
      </c>
      <c r="B41" s="116" t="s">
        <v>53</v>
      </c>
      <c r="C41" s="112" t="s">
        <v>8</v>
      </c>
      <c r="D41" s="118">
        <v>0</v>
      </c>
      <c r="E41" s="119">
        <v>12190</v>
      </c>
      <c r="F41" s="114">
        <f t="shared" si="1"/>
        <v>0</v>
      </c>
      <c r="G41" s="109"/>
    </row>
    <row r="42" spans="1:7" s="24" customFormat="1" ht="24" hidden="1" customHeight="1">
      <c r="A42" s="112" t="s">
        <v>379</v>
      </c>
      <c r="B42" s="116" t="s">
        <v>54</v>
      </c>
      <c r="C42" s="112" t="s">
        <v>8</v>
      </c>
      <c r="D42" s="118">
        <v>0</v>
      </c>
      <c r="E42" s="119">
        <v>12190</v>
      </c>
      <c r="F42" s="114">
        <f t="shared" si="1"/>
        <v>0</v>
      </c>
      <c r="G42" s="109"/>
    </row>
    <row r="43" spans="1:7" s="24" customFormat="1" ht="18" hidden="1" customHeight="1">
      <c r="A43" s="112" t="s">
        <v>380</v>
      </c>
      <c r="B43" s="116" t="s">
        <v>55</v>
      </c>
      <c r="C43" s="112" t="s">
        <v>8</v>
      </c>
      <c r="D43" s="118">
        <v>0</v>
      </c>
      <c r="E43" s="119">
        <v>12190</v>
      </c>
      <c r="F43" s="114">
        <f t="shared" si="1"/>
        <v>0</v>
      </c>
      <c r="G43" s="109"/>
    </row>
    <row r="44" spans="1:7" s="24" customFormat="1" ht="18" hidden="1" customHeight="1">
      <c r="A44" s="112" t="s">
        <v>381</v>
      </c>
      <c r="B44" s="116" t="s">
        <v>56</v>
      </c>
      <c r="C44" s="112" t="s">
        <v>8</v>
      </c>
      <c r="D44" s="118">
        <v>0</v>
      </c>
      <c r="E44" s="119">
        <v>12190</v>
      </c>
      <c r="F44" s="114">
        <f t="shared" si="1"/>
        <v>0</v>
      </c>
      <c r="G44" s="109"/>
    </row>
    <row r="45" spans="1:7" s="24" customFormat="1" ht="18" hidden="1" customHeight="1">
      <c r="A45" s="112" t="s">
        <v>382</v>
      </c>
      <c r="B45" s="116" t="s">
        <v>57</v>
      </c>
      <c r="C45" s="112" t="s">
        <v>8</v>
      </c>
      <c r="D45" s="118">
        <v>0</v>
      </c>
      <c r="E45" s="119">
        <f>E43</f>
        <v>12190</v>
      </c>
      <c r="F45" s="114">
        <f t="shared" si="1"/>
        <v>0</v>
      </c>
      <c r="G45" s="109"/>
    </row>
    <row r="46" spans="1:7" s="24" customFormat="1" ht="18" hidden="1" customHeight="1">
      <c r="A46" s="112" t="s">
        <v>383</v>
      </c>
      <c r="B46" s="116" t="s">
        <v>58</v>
      </c>
      <c r="C46" s="112" t="s">
        <v>8</v>
      </c>
      <c r="D46" s="118">
        <v>0</v>
      </c>
      <c r="E46" s="119">
        <v>20675</v>
      </c>
      <c r="F46" s="114">
        <f t="shared" si="1"/>
        <v>0</v>
      </c>
      <c r="G46" s="109"/>
    </row>
    <row r="47" spans="1:7" s="24" customFormat="1" ht="18" hidden="1" customHeight="1">
      <c r="A47" s="112" t="s">
        <v>384</v>
      </c>
      <c r="B47" s="116" t="s">
        <v>59</v>
      </c>
      <c r="C47" s="112" t="s">
        <v>8</v>
      </c>
      <c r="D47" s="118">
        <v>0</v>
      </c>
      <c r="E47" s="119">
        <v>17410</v>
      </c>
      <c r="F47" s="114">
        <f t="shared" si="1"/>
        <v>0</v>
      </c>
      <c r="G47" s="109"/>
    </row>
    <row r="48" spans="1:7" s="24" customFormat="1" ht="18" hidden="1" customHeight="1">
      <c r="A48" s="112" t="s">
        <v>385</v>
      </c>
      <c r="B48" s="116" t="s">
        <v>60</v>
      </c>
      <c r="C48" s="112" t="s">
        <v>8</v>
      </c>
      <c r="D48" s="118">
        <v>0</v>
      </c>
      <c r="E48" s="119">
        <v>14245</v>
      </c>
      <c r="F48" s="114">
        <f t="shared" si="1"/>
        <v>0</v>
      </c>
      <c r="G48" s="109"/>
    </row>
    <row r="49" spans="1:7" s="24" customFormat="1" ht="18" hidden="1" customHeight="1">
      <c r="A49" s="112" t="s">
        <v>386</v>
      </c>
      <c r="B49" s="116" t="s">
        <v>61</v>
      </c>
      <c r="C49" s="112" t="s">
        <v>8</v>
      </c>
      <c r="D49" s="118">
        <v>0</v>
      </c>
      <c r="E49" s="119">
        <v>21475</v>
      </c>
      <c r="F49" s="114">
        <f t="shared" si="1"/>
        <v>0</v>
      </c>
      <c r="G49" s="109"/>
    </row>
    <row r="50" spans="1:7" s="24" customFormat="1" ht="18" hidden="1" customHeight="1">
      <c r="A50" s="112" t="s">
        <v>387</v>
      </c>
      <c r="B50" s="116" t="s">
        <v>62</v>
      </c>
      <c r="C50" s="112" t="s">
        <v>8</v>
      </c>
      <c r="D50" s="118">
        <v>0</v>
      </c>
      <c r="E50" s="119">
        <v>21475</v>
      </c>
      <c r="F50" s="114">
        <f t="shared" si="1"/>
        <v>0</v>
      </c>
      <c r="G50" s="109"/>
    </row>
    <row r="51" spans="1:7" s="24" customFormat="1" ht="18" hidden="1" customHeight="1">
      <c r="A51" s="112" t="s">
        <v>388</v>
      </c>
      <c r="B51" s="116" t="s">
        <v>63</v>
      </c>
      <c r="C51" s="112" t="s">
        <v>8</v>
      </c>
      <c r="D51" s="118">
        <v>0</v>
      </c>
      <c r="E51" s="119">
        <v>21475</v>
      </c>
      <c r="F51" s="114">
        <f t="shared" si="1"/>
        <v>0</v>
      </c>
      <c r="G51" s="109"/>
    </row>
    <row r="52" spans="1:7" s="24" customFormat="1" ht="18" hidden="1" customHeight="1">
      <c r="A52" s="112" t="s">
        <v>389</v>
      </c>
      <c r="B52" s="116" t="s">
        <v>64</v>
      </c>
      <c r="C52" s="112" t="s">
        <v>8</v>
      </c>
      <c r="D52" s="118">
        <v>0</v>
      </c>
      <c r="E52" s="119">
        <v>21475</v>
      </c>
      <c r="F52" s="114">
        <f t="shared" si="1"/>
        <v>0</v>
      </c>
      <c r="G52" s="109"/>
    </row>
    <row r="53" spans="1:7" s="24" customFormat="1" ht="18" hidden="1" customHeight="1">
      <c r="A53" s="112" t="s">
        <v>390</v>
      </c>
      <c r="B53" s="116" t="s">
        <v>65</v>
      </c>
      <c r="C53" s="112" t="s">
        <v>8</v>
      </c>
      <c r="D53" s="118">
        <v>0</v>
      </c>
      <c r="E53" s="119">
        <v>21475</v>
      </c>
      <c r="F53" s="114">
        <f t="shared" si="1"/>
        <v>0</v>
      </c>
      <c r="G53" s="109"/>
    </row>
    <row r="54" spans="1:7" s="24" customFormat="1" ht="18" hidden="1" customHeight="1">
      <c r="A54" s="112" t="s">
        <v>391</v>
      </c>
      <c r="B54" s="116" t="s">
        <v>66</v>
      </c>
      <c r="C54" s="112" t="s">
        <v>8</v>
      </c>
      <c r="D54" s="118">
        <v>0</v>
      </c>
      <c r="E54" s="119">
        <v>21475</v>
      </c>
      <c r="F54" s="114">
        <f t="shared" si="1"/>
        <v>0</v>
      </c>
      <c r="G54" s="109"/>
    </row>
    <row r="55" spans="1:7" s="24" customFormat="1" ht="40.5" customHeight="1">
      <c r="A55" s="106" t="s">
        <v>67</v>
      </c>
      <c r="B55" s="111" t="s">
        <v>68</v>
      </c>
      <c r="C55" s="112"/>
      <c r="D55" s="102"/>
      <c r="E55" s="113"/>
      <c r="F55" s="114"/>
      <c r="G55" s="109"/>
    </row>
    <row r="56" spans="1:7" s="24" customFormat="1" ht="151.5" customHeight="1">
      <c r="A56" s="106"/>
      <c r="B56" s="116" t="s">
        <v>69</v>
      </c>
      <c r="C56" s="112"/>
      <c r="D56" s="102"/>
      <c r="E56" s="113"/>
      <c r="F56" s="114">
        <f t="shared" si="1"/>
        <v>0</v>
      </c>
      <c r="G56" s="109"/>
    </row>
    <row r="57" spans="1:7" s="24" customFormat="1" ht="58.5" customHeight="1">
      <c r="A57" s="106"/>
      <c r="B57" s="121" t="s">
        <v>70</v>
      </c>
      <c r="C57" s="112"/>
      <c r="D57" s="102"/>
      <c r="E57" s="113"/>
      <c r="F57" s="114">
        <f t="shared" si="1"/>
        <v>0</v>
      </c>
      <c r="G57" s="109"/>
    </row>
    <row r="58" spans="1:7" s="24" customFormat="1" ht="51.75" customHeight="1">
      <c r="A58" s="106"/>
      <c r="B58" s="121" t="s">
        <v>71</v>
      </c>
      <c r="C58" s="112"/>
      <c r="D58" s="102"/>
      <c r="E58" s="113"/>
      <c r="F58" s="114">
        <f t="shared" si="1"/>
        <v>0</v>
      </c>
      <c r="G58" s="109"/>
    </row>
    <row r="59" spans="1:7" s="24" customFormat="1" ht="50.25" customHeight="1">
      <c r="A59" s="106"/>
      <c r="B59" s="121" t="s">
        <v>72</v>
      </c>
      <c r="C59" s="112"/>
      <c r="D59" s="102"/>
      <c r="E59" s="113"/>
      <c r="F59" s="114">
        <f t="shared" si="1"/>
        <v>0</v>
      </c>
      <c r="G59" s="109"/>
    </row>
    <row r="60" spans="1:7" s="24" customFormat="1" ht="18" customHeight="1">
      <c r="A60" s="112" t="s">
        <v>73</v>
      </c>
      <c r="B60" s="116" t="s">
        <v>74</v>
      </c>
      <c r="C60" s="112" t="s">
        <v>37</v>
      </c>
      <c r="D60" s="118">
        <v>50</v>
      </c>
      <c r="E60" s="119">
        <v>20000</v>
      </c>
      <c r="F60" s="114">
        <f>D60*E60</f>
        <v>1000000</v>
      </c>
      <c r="G60" s="109"/>
    </row>
    <row r="61" spans="1:7" s="24" customFormat="1" ht="33" hidden="1" customHeight="1">
      <c r="A61" s="112" t="s">
        <v>392</v>
      </c>
      <c r="B61" s="116" t="s">
        <v>75</v>
      </c>
      <c r="C61" s="112" t="s">
        <v>37</v>
      </c>
      <c r="D61" s="118">
        <v>0</v>
      </c>
      <c r="E61" s="119">
        <v>22000</v>
      </c>
      <c r="F61" s="114">
        <f t="shared" si="1"/>
        <v>0</v>
      </c>
      <c r="G61" s="109"/>
    </row>
    <row r="62" spans="1:7" s="24" customFormat="1" ht="33.75" hidden="1" customHeight="1">
      <c r="A62" s="112" t="s">
        <v>393</v>
      </c>
      <c r="B62" s="116" t="s">
        <v>77</v>
      </c>
      <c r="C62" s="112" t="s">
        <v>37</v>
      </c>
      <c r="D62" s="118">
        <v>0</v>
      </c>
      <c r="E62" s="119">
        <v>24000</v>
      </c>
      <c r="F62" s="114">
        <f t="shared" si="1"/>
        <v>0</v>
      </c>
      <c r="G62" s="109"/>
    </row>
    <row r="63" spans="1:7" s="24" customFormat="1" ht="53.25" customHeight="1">
      <c r="A63" s="112"/>
      <c r="B63" s="116" t="s">
        <v>78</v>
      </c>
      <c r="C63" s="112"/>
      <c r="D63" s="102"/>
      <c r="E63" s="122"/>
      <c r="F63" s="114">
        <f t="shared" si="1"/>
        <v>0</v>
      </c>
      <c r="G63" s="109"/>
    </row>
    <row r="64" spans="1:7" s="24" customFormat="1" ht="42" customHeight="1">
      <c r="A64" s="106" t="s">
        <v>76</v>
      </c>
      <c r="B64" s="111" t="s">
        <v>79</v>
      </c>
      <c r="C64" s="112"/>
      <c r="D64" s="102"/>
      <c r="E64" s="122"/>
      <c r="F64" s="114">
        <f t="shared" si="1"/>
        <v>0</v>
      </c>
      <c r="G64" s="109"/>
    </row>
    <row r="65" spans="1:7" s="24" customFormat="1" ht="146.25" customHeight="1">
      <c r="A65" s="106"/>
      <c r="B65" s="116" t="s">
        <v>80</v>
      </c>
      <c r="C65" s="112"/>
      <c r="D65" s="102"/>
      <c r="E65" s="113"/>
      <c r="F65" s="114">
        <f t="shared" si="1"/>
        <v>0</v>
      </c>
      <c r="G65" s="109"/>
    </row>
    <row r="66" spans="1:7" s="24" customFormat="1" ht="69.75" customHeight="1">
      <c r="A66" s="106"/>
      <c r="B66" s="121" t="s">
        <v>70</v>
      </c>
      <c r="C66" s="112"/>
      <c r="D66" s="102"/>
      <c r="E66" s="113"/>
      <c r="F66" s="114">
        <f t="shared" si="1"/>
        <v>0</v>
      </c>
      <c r="G66" s="109"/>
    </row>
    <row r="67" spans="1:7" s="24" customFormat="1" ht="50.25" customHeight="1">
      <c r="A67" s="106"/>
      <c r="B67" s="121" t="s">
        <v>81</v>
      </c>
      <c r="C67" s="112"/>
      <c r="D67" s="102"/>
      <c r="E67" s="113"/>
      <c r="F67" s="114">
        <f t="shared" si="1"/>
        <v>0</v>
      </c>
      <c r="G67" s="109"/>
    </row>
    <row r="68" spans="1:7" s="24" customFormat="1" ht="36">
      <c r="A68" s="106"/>
      <c r="B68" s="121" t="s">
        <v>72</v>
      </c>
      <c r="C68" s="112"/>
      <c r="D68" s="102"/>
      <c r="E68" s="113"/>
      <c r="F68" s="114">
        <f t="shared" si="1"/>
        <v>0</v>
      </c>
      <c r="G68" s="109"/>
    </row>
    <row r="69" spans="1:7" s="24" customFormat="1" ht="20.25" customHeight="1">
      <c r="A69" s="112" t="s">
        <v>394</v>
      </c>
      <c r="B69" s="116" t="s">
        <v>74</v>
      </c>
      <c r="C69" s="112" t="s">
        <v>37</v>
      </c>
      <c r="D69" s="118">
        <v>30</v>
      </c>
      <c r="E69" s="119">
        <v>30000</v>
      </c>
      <c r="F69" s="114">
        <f>D69*E69</f>
        <v>900000</v>
      </c>
      <c r="G69" s="109"/>
    </row>
    <row r="70" spans="1:7" s="24" customFormat="1" ht="22.5" hidden="1" customHeight="1">
      <c r="A70" s="112" t="s">
        <v>395</v>
      </c>
      <c r="B70" s="116" t="s">
        <v>75</v>
      </c>
      <c r="C70" s="112" t="s">
        <v>37</v>
      </c>
      <c r="D70" s="118">
        <v>0</v>
      </c>
      <c r="E70" s="119">
        <v>37000</v>
      </c>
      <c r="F70" s="114">
        <f t="shared" ref="F70:F100" si="2">E70*D70</f>
        <v>0</v>
      </c>
      <c r="G70" s="109"/>
    </row>
    <row r="71" spans="1:7" s="24" customFormat="1" ht="22.5" hidden="1" customHeight="1">
      <c r="A71" s="112" t="s">
        <v>396</v>
      </c>
      <c r="B71" s="116" t="s">
        <v>77</v>
      </c>
      <c r="C71" s="112" t="s">
        <v>37</v>
      </c>
      <c r="D71" s="118">
        <v>0</v>
      </c>
      <c r="E71" s="119">
        <v>45000</v>
      </c>
      <c r="F71" s="114">
        <f t="shared" si="2"/>
        <v>0</v>
      </c>
      <c r="G71" s="109"/>
    </row>
    <row r="72" spans="1:7" s="24" customFormat="1" ht="55.5" customHeight="1">
      <c r="A72" s="112"/>
      <c r="B72" s="116" t="s">
        <v>82</v>
      </c>
      <c r="C72" s="112"/>
      <c r="D72" s="102"/>
      <c r="E72" s="113"/>
      <c r="F72" s="114">
        <f t="shared" si="2"/>
        <v>0</v>
      </c>
      <c r="G72" s="109"/>
    </row>
    <row r="73" spans="1:7" s="24" customFormat="1" ht="24" customHeight="1">
      <c r="A73" s="106" t="s">
        <v>83</v>
      </c>
      <c r="B73" s="111" t="s">
        <v>84</v>
      </c>
      <c r="C73" s="112"/>
      <c r="D73" s="102"/>
      <c r="E73" s="113"/>
      <c r="F73" s="114">
        <f t="shared" si="2"/>
        <v>0</v>
      </c>
      <c r="G73" s="109"/>
    </row>
    <row r="74" spans="1:7" s="24" customFormat="1" ht="120" customHeight="1">
      <c r="A74" s="106"/>
      <c r="B74" s="116" t="s">
        <v>85</v>
      </c>
      <c r="C74" s="112"/>
      <c r="D74" s="102"/>
      <c r="E74" s="113"/>
      <c r="F74" s="114">
        <f t="shared" si="2"/>
        <v>0</v>
      </c>
      <c r="G74" s="109"/>
    </row>
    <row r="75" spans="1:7" s="24" customFormat="1" ht="107.25" customHeight="1">
      <c r="A75" s="106"/>
      <c r="B75" s="116" t="s">
        <v>86</v>
      </c>
      <c r="C75" s="112"/>
      <c r="D75" s="102"/>
      <c r="E75" s="113"/>
      <c r="F75" s="114">
        <f t="shared" si="2"/>
        <v>0</v>
      </c>
      <c r="G75" s="109"/>
    </row>
    <row r="76" spans="1:7" s="24" customFormat="1" ht="24" customHeight="1">
      <c r="A76" s="112" t="s">
        <v>397</v>
      </c>
      <c r="B76" s="116" t="s">
        <v>87</v>
      </c>
      <c r="C76" s="123" t="s">
        <v>12</v>
      </c>
      <c r="D76" s="118">
        <v>10</v>
      </c>
      <c r="E76" s="119">
        <v>20510</v>
      </c>
      <c r="F76" s="114">
        <f>D76*E76</f>
        <v>205100</v>
      </c>
      <c r="G76" s="109"/>
    </row>
    <row r="77" spans="1:7" s="24" customFormat="1" ht="24.75" hidden="1" customHeight="1">
      <c r="A77" s="112" t="s">
        <v>398</v>
      </c>
      <c r="B77" s="116" t="s">
        <v>88</v>
      </c>
      <c r="C77" s="123" t="s">
        <v>12</v>
      </c>
      <c r="D77" s="118">
        <v>0</v>
      </c>
      <c r="E77" s="119">
        <f>E61+4500</f>
        <v>26500</v>
      </c>
      <c r="F77" s="119"/>
      <c r="G77" s="109"/>
    </row>
    <row r="78" spans="1:7" s="24" customFormat="1" ht="24.75" hidden="1" customHeight="1">
      <c r="A78" s="112" t="s">
        <v>399</v>
      </c>
      <c r="B78" s="116" t="s">
        <v>89</v>
      </c>
      <c r="C78" s="123" t="s">
        <v>12</v>
      </c>
      <c r="D78" s="118">
        <v>0</v>
      </c>
      <c r="E78" s="119">
        <f>E62+6000</f>
        <v>30000</v>
      </c>
      <c r="F78" s="119"/>
      <c r="G78" s="109"/>
    </row>
    <row r="79" spans="1:7" s="24" customFormat="1" ht="96" customHeight="1">
      <c r="A79" s="112"/>
      <c r="B79" s="116" t="s">
        <v>90</v>
      </c>
      <c r="C79" s="112"/>
      <c r="D79" s="124"/>
      <c r="E79" s="113"/>
      <c r="F79" s="114">
        <f t="shared" si="2"/>
        <v>0</v>
      </c>
      <c r="G79" s="109"/>
    </row>
    <row r="80" spans="1:7" s="24" customFormat="1" ht="21" customHeight="1">
      <c r="A80" s="106" t="s">
        <v>91</v>
      </c>
      <c r="B80" s="111" t="s">
        <v>92</v>
      </c>
      <c r="C80" s="112"/>
      <c r="D80" s="102"/>
      <c r="E80" s="113"/>
      <c r="F80" s="114">
        <f t="shared" si="2"/>
        <v>0</v>
      </c>
      <c r="G80" s="109"/>
    </row>
    <row r="81" spans="1:7" s="24" customFormat="1" ht="118.5" customHeight="1">
      <c r="A81" s="106"/>
      <c r="B81" s="116" t="s">
        <v>93</v>
      </c>
      <c r="C81" s="112"/>
      <c r="D81" s="102"/>
      <c r="E81" s="113"/>
      <c r="F81" s="114">
        <f t="shared" si="2"/>
        <v>0</v>
      </c>
      <c r="G81" s="109"/>
    </row>
    <row r="82" spans="1:7" s="24" customFormat="1" ht="103.5" customHeight="1">
      <c r="A82" s="106"/>
      <c r="B82" s="116" t="s">
        <v>86</v>
      </c>
      <c r="C82" s="112"/>
      <c r="D82" s="102"/>
      <c r="E82" s="113"/>
      <c r="F82" s="114">
        <f t="shared" si="2"/>
        <v>0</v>
      </c>
      <c r="G82" s="109"/>
    </row>
    <row r="83" spans="1:7" s="24" customFormat="1" ht="19.5" customHeight="1">
      <c r="A83" s="112" t="s">
        <v>400</v>
      </c>
      <c r="B83" s="116" t="s">
        <v>87</v>
      </c>
      <c r="C83" s="123" t="s">
        <v>12</v>
      </c>
      <c r="D83" s="118">
        <v>10</v>
      </c>
      <c r="E83" s="119">
        <f>E69+3500</f>
        <v>33500</v>
      </c>
      <c r="F83" s="114">
        <f>D83*E83</f>
        <v>335000</v>
      </c>
      <c r="G83" s="109"/>
    </row>
    <row r="84" spans="1:7" s="24" customFormat="1" ht="19.5" hidden="1" customHeight="1">
      <c r="A84" s="112" t="s">
        <v>401</v>
      </c>
      <c r="B84" s="116" t="s">
        <v>88</v>
      </c>
      <c r="C84" s="123" t="s">
        <v>12</v>
      </c>
      <c r="D84" s="118">
        <v>0</v>
      </c>
      <c r="E84" s="119">
        <f>E70+4500</f>
        <v>41500</v>
      </c>
      <c r="F84" s="114">
        <f t="shared" si="2"/>
        <v>0</v>
      </c>
      <c r="G84" s="109"/>
    </row>
    <row r="85" spans="1:7" s="24" customFormat="1" ht="19.5" hidden="1" customHeight="1">
      <c r="A85" s="112" t="s">
        <v>402</v>
      </c>
      <c r="B85" s="116" t="s">
        <v>89</v>
      </c>
      <c r="C85" s="123" t="s">
        <v>12</v>
      </c>
      <c r="D85" s="118">
        <v>0</v>
      </c>
      <c r="E85" s="119">
        <f>E71+6000</f>
        <v>51000</v>
      </c>
      <c r="F85" s="114">
        <f t="shared" si="2"/>
        <v>0</v>
      </c>
      <c r="G85" s="109"/>
    </row>
    <row r="86" spans="1:7" s="24" customFormat="1" ht="102.75" customHeight="1">
      <c r="A86" s="112"/>
      <c r="B86" s="116" t="s">
        <v>94</v>
      </c>
      <c r="C86" s="112"/>
      <c r="D86" s="102"/>
      <c r="E86" s="113"/>
      <c r="F86" s="114">
        <f t="shared" si="2"/>
        <v>0</v>
      </c>
      <c r="G86" s="109"/>
    </row>
    <row r="87" spans="1:7" s="25" customFormat="1" ht="16.5" customHeight="1">
      <c r="A87" s="106" t="s">
        <v>95</v>
      </c>
      <c r="B87" s="111" t="s">
        <v>96</v>
      </c>
      <c r="C87" s="106"/>
      <c r="D87" s="102"/>
      <c r="E87" s="125"/>
      <c r="F87" s="114">
        <f t="shared" si="2"/>
        <v>0</v>
      </c>
      <c r="G87" s="120"/>
    </row>
    <row r="88" spans="1:7" s="24" customFormat="1" ht="14.25" customHeight="1">
      <c r="A88" s="112" t="s">
        <v>403</v>
      </c>
      <c r="B88" s="116" t="s">
        <v>97</v>
      </c>
      <c r="C88" s="123" t="s">
        <v>12</v>
      </c>
      <c r="D88" s="118">
        <v>20</v>
      </c>
      <c r="E88" s="119">
        <v>3500</v>
      </c>
      <c r="F88" s="114">
        <f t="shared" si="2"/>
        <v>70000</v>
      </c>
      <c r="G88" s="109"/>
    </row>
    <row r="89" spans="1:7" s="24" customFormat="1" ht="16.5" hidden="1" customHeight="1">
      <c r="A89" s="112" t="s">
        <v>404</v>
      </c>
      <c r="B89" s="116" t="s">
        <v>98</v>
      </c>
      <c r="C89" s="123" t="s">
        <v>12</v>
      </c>
      <c r="D89" s="118">
        <v>0</v>
      </c>
      <c r="E89" s="119">
        <v>4500</v>
      </c>
      <c r="F89" s="114">
        <f t="shared" si="2"/>
        <v>0</v>
      </c>
      <c r="G89" s="109"/>
    </row>
    <row r="90" spans="1:7" s="24" customFormat="1" ht="16.5" hidden="1" customHeight="1">
      <c r="A90" s="112" t="s">
        <v>405</v>
      </c>
      <c r="B90" s="116" t="s">
        <v>99</v>
      </c>
      <c r="C90" s="123" t="s">
        <v>12</v>
      </c>
      <c r="D90" s="118">
        <v>0</v>
      </c>
      <c r="E90" s="119">
        <v>6000</v>
      </c>
      <c r="F90" s="114">
        <f t="shared" si="2"/>
        <v>0</v>
      </c>
      <c r="G90" s="109"/>
    </row>
    <row r="91" spans="1:7" s="24" customFormat="1" ht="16.5" customHeight="1">
      <c r="A91" s="106" t="s">
        <v>100</v>
      </c>
      <c r="B91" s="111" t="s">
        <v>101</v>
      </c>
      <c r="C91" s="112"/>
      <c r="D91" s="102"/>
      <c r="E91" s="122"/>
      <c r="F91" s="114">
        <f t="shared" si="2"/>
        <v>0</v>
      </c>
      <c r="G91" s="109"/>
    </row>
    <row r="92" spans="1:7" s="24" customFormat="1" ht="79.5" customHeight="1">
      <c r="A92" s="106"/>
      <c r="B92" s="116" t="s">
        <v>102</v>
      </c>
      <c r="C92" s="112"/>
      <c r="D92" s="102"/>
      <c r="E92" s="113"/>
      <c r="F92" s="114">
        <f t="shared" si="2"/>
        <v>0</v>
      </c>
      <c r="G92" s="109"/>
    </row>
    <row r="93" spans="1:7" s="24" customFormat="1" ht="12">
      <c r="A93" s="112" t="s">
        <v>406</v>
      </c>
      <c r="B93" s="116" t="s">
        <v>103</v>
      </c>
      <c r="C93" s="112" t="s">
        <v>13</v>
      </c>
      <c r="D93" s="118">
        <v>7</v>
      </c>
      <c r="E93" s="119">
        <v>9235</v>
      </c>
      <c r="F93" s="114">
        <f>D93*E93</f>
        <v>64645</v>
      </c>
      <c r="G93" s="109"/>
    </row>
    <row r="94" spans="1:7" s="24" customFormat="1" ht="16.5" customHeight="1">
      <c r="A94" s="112" t="s">
        <v>407</v>
      </c>
      <c r="B94" s="116" t="s">
        <v>104</v>
      </c>
      <c r="C94" s="112" t="s">
        <v>13</v>
      </c>
      <c r="D94" s="118">
        <v>7</v>
      </c>
      <c r="E94" s="119">
        <v>2440</v>
      </c>
      <c r="F94" s="114">
        <f>D94*E94</f>
        <v>17080</v>
      </c>
      <c r="G94" s="109"/>
    </row>
    <row r="95" spans="1:7" s="24" customFormat="1" ht="1.5" customHeight="1">
      <c r="A95" s="112" t="s">
        <v>408</v>
      </c>
      <c r="B95" s="116" t="s">
        <v>105</v>
      </c>
      <c r="C95" s="112" t="s">
        <v>13</v>
      </c>
      <c r="D95" s="118">
        <v>0</v>
      </c>
      <c r="E95" s="119">
        <v>12000</v>
      </c>
      <c r="F95" s="114">
        <f t="shared" si="2"/>
        <v>0</v>
      </c>
      <c r="G95" s="109"/>
    </row>
    <row r="96" spans="1:7" s="24" customFormat="1" ht="11.25" customHeight="1">
      <c r="A96" s="112" t="s">
        <v>409</v>
      </c>
      <c r="B96" s="116" t="s">
        <v>106</v>
      </c>
      <c r="C96" s="112" t="s">
        <v>13</v>
      </c>
      <c r="D96" s="118">
        <v>3</v>
      </c>
      <c r="E96" s="119">
        <v>11175</v>
      </c>
      <c r="F96" s="114">
        <f>D96*E96</f>
        <v>33525</v>
      </c>
      <c r="G96" s="109"/>
    </row>
    <row r="97" spans="1:7" s="24" customFormat="1" ht="18.75" hidden="1" customHeight="1">
      <c r="A97" s="106" t="s">
        <v>410</v>
      </c>
      <c r="B97" s="126" t="s">
        <v>107</v>
      </c>
      <c r="C97" s="112"/>
      <c r="D97" s="118"/>
      <c r="E97" s="113"/>
      <c r="F97" s="114">
        <f t="shared" si="2"/>
        <v>0</v>
      </c>
      <c r="G97" s="109"/>
    </row>
    <row r="98" spans="1:7" s="24" customFormat="1" ht="100.5" hidden="1" customHeight="1">
      <c r="A98" s="112"/>
      <c r="B98" s="116" t="s">
        <v>350</v>
      </c>
      <c r="C98" s="112" t="s">
        <v>12</v>
      </c>
      <c r="D98" s="118">
        <v>0</v>
      </c>
      <c r="E98" s="119">
        <v>200</v>
      </c>
      <c r="F98" s="114">
        <f t="shared" si="2"/>
        <v>0</v>
      </c>
      <c r="G98" s="109"/>
    </row>
    <row r="99" spans="1:7" s="24" customFormat="1" ht="23.25" hidden="1" customHeight="1">
      <c r="A99" s="127" t="s">
        <v>411</v>
      </c>
      <c r="B99" s="128" t="s">
        <v>335</v>
      </c>
      <c r="C99" s="129"/>
      <c r="D99" s="130"/>
      <c r="E99" s="113"/>
      <c r="F99" s="114">
        <f t="shared" si="2"/>
        <v>0</v>
      </c>
      <c r="G99" s="109"/>
    </row>
    <row r="100" spans="1:7" s="24" customFormat="1" ht="109.5" hidden="1" customHeight="1">
      <c r="A100" s="131"/>
      <c r="B100" s="132" t="s">
        <v>367</v>
      </c>
      <c r="C100" s="129" t="s">
        <v>336</v>
      </c>
      <c r="D100" s="130">
        <v>0</v>
      </c>
      <c r="E100" s="119">
        <v>365</v>
      </c>
      <c r="F100" s="114">
        <f t="shared" si="2"/>
        <v>0</v>
      </c>
      <c r="G100" s="109"/>
    </row>
    <row r="101" spans="1:7" s="24" customFormat="1" ht="41.25" customHeight="1">
      <c r="A101" s="127" t="s">
        <v>412</v>
      </c>
      <c r="B101" s="133" t="s">
        <v>337</v>
      </c>
      <c r="C101" s="112"/>
      <c r="D101" s="102"/>
      <c r="E101" s="113"/>
      <c r="F101" s="114">
        <f t="shared" ref="F101:F124" si="3">E101*D101</f>
        <v>0</v>
      </c>
      <c r="G101" s="109"/>
    </row>
    <row r="102" spans="1:7" s="24" customFormat="1" ht="120.75" customHeight="1">
      <c r="A102" s="127"/>
      <c r="B102" s="134" t="s">
        <v>338</v>
      </c>
      <c r="C102" s="112"/>
      <c r="D102" s="102"/>
      <c r="E102" s="113"/>
      <c r="F102" s="114">
        <f t="shared" si="3"/>
        <v>0</v>
      </c>
      <c r="G102" s="109"/>
    </row>
    <row r="103" spans="1:7" s="24" customFormat="1" ht="59.25" customHeight="1">
      <c r="A103" s="127"/>
      <c r="B103" s="135" t="s">
        <v>70</v>
      </c>
      <c r="C103" s="112"/>
      <c r="D103" s="102"/>
      <c r="E103" s="113"/>
      <c r="F103" s="114">
        <f t="shared" si="3"/>
        <v>0</v>
      </c>
      <c r="G103" s="109"/>
    </row>
    <row r="104" spans="1:7" s="24" customFormat="1" ht="45" customHeight="1">
      <c r="A104" s="127"/>
      <c r="B104" s="135" t="s">
        <v>339</v>
      </c>
      <c r="C104" s="112"/>
      <c r="D104" s="102"/>
      <c r="E104" s="113"/>
      <c r="F104" s="114">
        <f t="shared" si="3"/>
        <v>0</v>
      </c>
      <c r="G104" s="109"/>
    </row>
    <row r="105" spans="1:7" s="24" customFormat="1" ht="43.5" customHeight="1">
      <c r="A105" s="127"/>
      <c r="B105" s="135" t="s">
        <v>72</v>
      </c>
      <c r="C105" s="112"/>
      <c r="D105" s="102"/>
      <c r="E105" s="113"/>
      <c r="F105" s="114">
        <f t="shared" si="3"/>
        <v>0</v>
      </c>
      <c r="G105" s="109"/>
    </row>
    <row r="106" spans="1:7" s="24" customFormat="1" ht="32.25" customHeight="1">
      <c r="A106" s="136" t="s">
        <v>413</v>
      </c>
      <c r="B106" s="134" t="s">
        <v>340</v>
      </c>
      <c r="C106" s="112" t="s">
        <v>12</v>
      </c>
      <c r="D106" s="118">
        <v>30</v>
      </c>
      <c r="E106" s="119">
        <v>4290</v>
      </c>
      <c r="F106" s="114">
        <f>D106*E106</f>
        <v>128700</v>
      </c>
      <c r="G106" s="109"/>
    </row>
    <row r="107" spans="1:7" s="24" customFormat="1" ht="19.5" hidden="1" customHeight="1">
      <c r="A107" s="136" t="s">
        <v>414</v>
      </c>
      <c r="B107" s="134" t="s">
        <v>341</v>
      </c>
      <c r="C107" s="112" t="s">
        <v>12</v>
      </c>
      <c r="D107" s="118">
        <v>0</v>
      </c>
      <c r="E107" s="119">
        <v>4720</v>
      </c>
      <c r="F107" s="114">
        <f t="shared" si="3"/>
        <v>0</v>
      </c>
      <c r="G107" s="109"/>
    </row>
    <row r="108" spans="1:7" s="24" customFormat="1" ht="19.5" hidden="1" customHeight="1">
      <c r="A108" s="136" t="s">
        <v>415</v>
      </c>
      <c r="B108" s="134" t="s">
        <v>342</v>
      </c>
      <c r="C108" s="112" t="s">
        <v>12</v>
      </c>
      <c r="D108" s="118">
        <v>0</v>
      </c>
      <c r="E108" s="119">
        <v>5195</v>
      </c>
      <c r="F108" s="114">
        <f t="shared" si="3"/>
        <v>0</v>
      </c>
      <c r="G108" s="109"/>
    </row>
    <row r="109" spans="1:7" s="24" customFormat="1" ht="86.25" customHeight="1">
      <c r="A109" s="136"/>
      <c r="B109" s="134" t="s">
        <v>343</v>
      </c>
      <c r="C109" s="112"/>
      <c r="D109" s="102"/>
      <c r="E109" s="113"/>
      <c r="F109" s="137"/>
      <c r="G109" s="109"/>
    </row>
    <row r="110" spans="1:7" s="24" customFormat="1" ht="30" customHeight="1">
      <c r="A110" s="127" t="s">
        <v>416</v>
      </c>
      <c r="B110" s="133" t="s">
        <v>369</v>
      </c>
      <c r="C110" s="112"/>
      <c r="D110" s="102"/>
      <c r="E110" s="113"/>
      <c r="F110" s="114">
        <f t="shared" si="3"/>
        <v>0</v>
      </c>
      <c r="G110" s="109"/>
    </row>
    <row r="111" spans="1:7" s="24" customFormat="1" ht="28.5" customHeight="1">
      <c r="A111" s="136" t="s">
        <v>417</v>
      </c>
      <c r="B111" s="134" t="s">
        <v>368</v>
      </c>
      <c r="C111" s="112" t="s">
        <v>8</v>
      </c>
      <c r="D111" s="138">
        <v>1</v>
      </c>
      <c r="E111" s="119">
        <v>30000</v>
      </c>
      <c r="F111" s="114">
        <f>D111*E111</f>
        <v>30000</v>
      </c>
      <c r="G111" s="109"/>
    </row>
    <row r="112" spans="1:7" s="24" customFormat="1" ht="34.5" hidden="1" customHeight="1">
      <c r="A112" s="136" t="s">
        <v>418</v>
      </c>
      <c r="B112" s="134" t="s">
        <v>370</v>
      </c>
      <c r="C112" s="112" t="s">
        <v>8</v>
      </c>
      <c r="D112" s="138">
        <v>0</v>
      </c>
      <c r="E112" s="119">
        <v>35000</v>
      </c>
      <c r="F112" s="114">
        <f>E112*D112</f>
        <v>0</v>
      </c>
      <c r="G112" s="109"/>
    </row>
    <row r="113" spans="1:7" s="24" customFormat="1" ht="30" hidden="1" customHeight="1">
      <c r="A113" s="127" t="s">
        <v>885</v>
      </c>
      <c r="B113" s="133" t="s">
        <v>886</v>
      </c>
      <c r="C113" s="112"/>
      <c r="D113" s="138"/>
      <c r="E113" s="113"/>
      <c r="F113" s="114">
        <f t="shared" si="3"/>
        <v>0</v>
      </c>
      <c r="G113" s="109"/>
    </row>
    <row r="114" spans="1:7" s="24" customFormat="1" ht="144" hidden="1">
      <c r="A114" s="127"/>
      <c r="B114" s="134" t="s">
        <v>909</v>
      </c>
      <c r="C114" s="112"/>
      <c r="D114" s="138"/>
      <c r="E114" s="113"/>
      <c r="F114" s="114">
        <f t="shared" si="3"/>
        <v>0</v>
      </c>
      <c r="G114" s="109"/>
    </row>
    <row r="115" spans="1:7" s="24" customFormat="1" ht="31.5" hidden="1" customHeight="1">
      <c r="A115" s="136" t="s">
        <v>893</v>
      </c>
      <c r="B115" s="133" t="s">
        <v>903</v>
      </c>
      <c r="C115" s="112"/>
      <c r="D115" s="138"/>
      <c r="E115" s="119"/>
      <c r="F115" s="114">
        <f t="shared" si="3"/>
        <v>0</v>
      </c>
      <c r="G115" s="109"/>
    </row>
    <row r="116" spans="1:7" s="24" customFormat="1" ht="1.5" hidden="1" customHeight="1">
      <c r="A116" s="136" t="s">
        <v>894</v>
      </c>
      <c r="B116" s="134" t="s">
        <v>898</v>
      </c>
      <c r="C116" s="112" t="s">
        <v>8</v>
      </c>
      <c r="D116" s="138">
        <v>0</v>
      </c>
      <c r="E116" s="119">
        <f>2293750*1.1</f>
        <v>2523125</v>
      </c>
      <c r="F116" s="114">
        <f t="shared" si="3"/>
        <v>0</v>
      </c>
      <c r="G116" s="109" t="s">
        <v>948</v>
      </c>
    </row>
    <row r="117" spans="1:7" s="24" customFormat="1" ht="31.5" hidden="1" customHeight="1">
      <c r="A117" s="136" t="s">
        <v>895</v>
      </c>
      <c r="B117" s="134" t="s">
        <v>899</v>
      </c>
      <c r="C117" s="112" t="s">
        <v>8</v>
      </c>
      <c r="D117" s="138">
        <v>0</v>
      </c>
      <c r="E117" s="119">
        <f>2018500*1.1</f>
        <v>2220350</v>
      </c>
      <c r="F117" s="114">
        <f t="shared" si="3"/>
        <v>0</v>
      </c>
      <c r="G117" s="109" t="s">
        <v>948</v>
      </c>
    </row>
    <row r="118" spans="1:7" s="24" customFormat="1" ht="31.5" hidden="1" customHeight="1">
      <c r="A118" s="136" t="s">
        <v>896</v>
      </c>
      <c r="B118" s="134" t="s">
        <v>900</v>
      </c>
      <c r="C118" s="112" t="s">
        <v>8</v>
      </c>
      <c r="D118" s="138">
        <v>0</v>
      </c>
      <c r="E118" s="119">
        <f>1835000*1.1</f>
        <v>2018500.0000000002</v>
      </c>
      <c r="F118" s="114">
        <f t="shared" si="3"/>
        <v>0</v>
      </c>
      <c r="G118" s="109" t="s">
        <v>948</v>
      </c>
    </row>
    <row r="119" spans="1:7" s="24" customFormat="1" ht="31.5" hidden="1" customHeight="1">
      <c r="A119" s="136" t="s">
        <v>897</v>
      </c>
      <c r="B119" s="134" t="s">
        <v>901</v>
      </c>
      <c r="C119" s="112" t="s">
        <v>8</v>
      </c>
      <c r="D119" s="138">
        <v>0</v>
      </c>
      <c r="E119" s="119">
        <f>1651500*1.1</f>
        <v>1816650.0000000002</v>
      </c>
      <c r="F119" s="114">
        <f t="shared" si="3"/>
        <v>0</v>
      </c>
      <c r="G119" s="109" t="s">
        <v>948</v>
      </c>
    </row>
    <row r="120" spans="1:7" s="24" customFormat="1" ht="34.5" hidden="1" customHeight="1">
      <c r="A120" s="136" t="s">
        <v>902</v>
      </c>
      <c r="B120" s="133" t="s">
        <v>904</v>
      </c>
      <c r="C120" s="112"/>
      <c r="D120" s="138"/>
      <c r="E120" s="119"/>
      <c r="F120" s="114">
        <f t="shared" si="3"/>
        <v>0</v>
      </c>
      <c r="G120" s="109"/>
    </row>
    <row r="121" spans="1:7" s="24" customFormat="1" ht="31.5" hidden="1" customHeight="1">
      <c r="A121" s="136" t="s">
        <v>905</v>
      </c>
      <c r="B121" s="134" t="s">
        <v>898</v>
      </c>
      <c r="C121" s="112" t="s">
        <v>8</v>
      </c>
      <c r="D121" s="138">
        <v>0</v>
      </c>
      <c r="E121" s="119">
        <f>1376250*1.1</f>
        <v>1513875.0000000002</v>
      </c>
      <c r="F121" s="114">
        <f t="shared" si="3"/>
        <v>0</v>
      </c>
      <c r="G121" s="109" t="s">
        <v>948</v>
      </c>
    </row>
    <row r="122" spans="1:7" s="24" customFormat="1" ht="31.5" hidden="1" customHeight="1">
      <c r="A122" s="136" t="s">
        <v>906</v>
      </c>
      <c r="B122" s="134" t="s">
        <v>899</v>
      </c>
      <c r="C122" s="112" t="s">
        <v>8</v>
      </c>
      <c r="D122" s="138">
        <v>0</v>
      </c>
      <c r="E122" s="119">
        <f>1101000*1.1</f>
        <v>1211100</v>
      </c>
      <c r="F122" s="114">
        <f t="shared" si="3"/>
        <v>0</v>
      </c>
      <c r="G122" s="109" t="s">
        <v>948</v>
      </c>
    </row>
    <row r="123" spans="1:7" s="24" customFormat="1" ht="31.5" hidden="1" customHeight="1">
      <c r="A123" s="136" t="s">
        <v>907</v>
      </c>
      <c r="B123" s="134" t="s">
        <v>900</v>
      </c>
      <c r="C123" s="112" t="s">
        <v>8</v>
      </c>
      <c r="D123" s="138">
        <v>0</v>
      </c>
      <c r="E123" s="119">
        <f>917500*1.1</f>
        <v>1009250.0000000001</v>
      </c>
      <c r="F123" s="114">
        <f t="shared" si="3"/>
        <v>0</v>
      </c>
      <c r="G123" s="109" t="s">
        <v>948</v>
      </c>
    </row>
    <row r="124" spans="1:7" s="24" customFormat="1" ht="31.5" hidden="1" customHeight="1">
      <c r="A124" s="136" t="s">
        <v>908</v>
      </c>
      <c r="B124" s="134" t="s">
        <v>901</v>
      </c>
      <c r="C124" s="112" t="s">
        <v>8</v>
      </c>
      <c r="D124" s="138">
        <v>0</v>
      </c>
      <c r="E124" s="119">
        <f>734000*1.1</f>
        <v>807400.00000000012</v>
      </c>
      <c r="F124" s="114">
        <f t="shared" si="3"/>
        <v>0</v>
      </c>
      <c r="G124" s="109" t="s">
        <v>948</v>
      </c>
    </row>
    <row r="125" spans="1:7" s="26" customFormat="1" ht="72" customHeight="1">
      <c r="A125" s="139" t="s">
        <v>344</v>
      </c>
      <c r="B125" s="139"/>
      <c r="C125" s="140"/>
      <c r="D125" s="138"/>
      <c r="E125" s="113"/>
      <c r="F125" s="114"/>
      <c r="G125" s="141"/>
    </row>
    <row r="126" spans="1:7" s="25" customFormat="1" ht="43.5" customHeight="1">
      <c r="A126" s="142" t="s">
        <v>108</v>
      </c>
      <c r="B126" s="142"/>
      <c r="C126" s="143"/>
      <c r="D126" s="143"/>
      <c r="E126" s="106"/>
      <c r="F126" s="144">
        <f>ROUND(SUM(F8:F125),2)</f>
        <v>3906830</v>
      </c>
      <c r="G126" s="120"/>
    </row>
    <row r="127" spans="1:7" ht="27.75" customHeight="1">
      <c r="E127" s="29"/>
      <c r="F127" s="30"/>
    </row>
    <row r="128" spans="1:7" ht="28.5" customHeight="1">
      <c r="E128" s="29"/>
      <c r="F128" s="30"/>
    </row>
    <row r="129" spans="5:6" ht="24.75" customHeight="1">
      <c r="E129" s="29"/>
      <c r="F129" s="30"/>
    </row>
    <row r="130" spans="5:6">
      <c r="E130" s="29"/>
      <c r="F130" s="30"/>
    </row>
    <row r="131" spans="5:6">
      <c r="E131" s="29"/>
      <c r="F131" s="30"/>
    </row>
    <row r="132" spans="5:6">
      <c r="E132" s="29"/>
      <c r="F132" s="30"/>
    </row>
    <row r="133" spans="5:6">
      <c r="E133" s="29"/>
      <c r="F133" s="30"/>
    </row>
    <row r="134" spans="5:6">
      <c r="E134" s="29"/>
      <c r="F134" s="30"/>
    </row>
  </sheetData>
  <sheetProtection password="CEE5" sheet="1" objects="1" scenarios="1" formatCells="0" formatColumns="0" formatRows="0"/>
  <mergeCells count="7">
    <mergeCell ref="A125:B125"/>
    <mergeCell ref="A126:B126"/>
    <mergeCell ref="C126:D126"/>
    <mergeCell ref="B1:F1"/>
    <mergeCell ref="A2:G2"/>
    <mergeCell ref="A3:G3"/>
    <mergeCell ref="A4:G4"/>
  </mergeCells>
  <printOptions horizontalCentered="1"/>
  <pageMargins left="0" right="0" top="0.35433070866141736" bottom="0.35433070866141736" header="0.31496062992125984" footer="0.27559055118110237"/>
  <pageSetup paperSize="9" scale="55" orientation="landscape" r:id="rId1"/>
  <headerFooter>
    <oddFooter>&amp;R&amp;9Page &amp;P of &amp;N</oddFooter>
  </headerFooter>
  <rowBreaks count="1" manualBreakCount="1">
    <brk id="54" max="8" man="1"/>
  </rowBreaks>
  <drawing r:id="rId2"/>
</worksheet>
</file>

<file path=xl/worksheets/sheet5.xml><?xml version="1.0" encoding="utf-8"?>
<worksheet xmlns="http://schemas.openxmlformats.org/spreadsheetml/2006/main" xmlns:r="http://schemas.openxmlformats.org/officeDocument/2006/relationships">
  <sheetPr>
    <tabColor rgb="FF92D050"/>
  </sheetPr>
  <dimension ref="A1:G178"/>
  <sheetViews>
    <sheetView view="pageBreakPreview" zoomScale="70" zoomScaleNormal="70" zoomScaleSheetLayoutView="70" workbookViewId="0">
      <selection activeCell="F184" sqref="F184"/>
    </sheetView>
  </sheetViews>
  <sheetFormatPr defaultRowHeight="13.2"/>
  <cols>
    <col min="1" max="1" width="21.33203125" style="215" customWidth="1"/>
    <col min="2" max="2" width="54.44140625" style="216" customWidth="1"/>
    <col min="3" max="3" width="9.33203125" style="215" customWidth="1"/>
    <col min="4" max="4" width="8.33203125" style="43" customWidth="1"/>
    <col min="5" max="5" width="32.44140625" style="217" customWidth="1"/>
    <col min="6" max="6" width="23.44140625" style="218" customWidth="1"/>
    <col min="7" max="7" width="14.6640625" style="217" customWidth="1"/>
    <col min="8" max="9" width="4.88671875" style="217" customWidth="1"/>
    <col min="10" max="10" width="6.33203125" style="217" bestFit="1" customWidth="1"/>
    <col min="11" max="11" width="12" style="217" bestFit="1" customWidth="1"/>
    <col min="12" max="12" width="4.88671875" style="217" customWidth="1"/>
    <col min="13" max="13" width="8.6640625" style="217" bestFit="1" customWidth="1"/>
    <col min="14" max="255" width="9.109375" style="217"/>
    <col min="256" max="256" width="20" style="217" customWidth="1"/>
    <col min="257" max="257" width="104.109375" style="217" customWidth="1"/>
    <col min="258" max="258" width="9.6640625" style="217" customWidth="1"/>
    <col min="259" max="259" width="10.5546875" style="217" customWidth="1"/>
    <col min="260" max="260" width="36.88671875" style="217" customWidth="1"/>
    <col min="261" max="261" width="37.33203125" style="217" customWidth="1"/>
    <col min="262" max="262" width="5.109375" style="217" bestFit="1" customWidth="1"/>
    <col min="263" max="263" width="14.6640625" style="217" customWidth="1"/>
    <col min="264" max="265" width="4.88671875" style="217" customWidth="1"/>
    <col min="266" max="266" width="6.33203125" style="217" bestFit="1" customWidth="1"/>
    <col min="267" max="267" width="12" style="217" bestFit="1" customWidth="1"/>
    <col min="268" max="268" width="4.88671875" style="217" customWidth="1"/>
    <col min="269" max="269" width="8.6640625" style="217" bestFit="1" customWidth="1"/>
    <col min="270" max="511" width="9.109375" style="217"/>
    <col min="512" max="512" width="20" style="217" customWidth="1"/>
    <col min="513" max="513" width="104.109375" style="217" customWidth="1"/>
    <col min="514" max="514" width="9.6640625" style="217" customWidth="1"/>
    <col min="515" max="515" width="10.5546875" style="217" customWidth="1"/>
    <col min="516" max="516" width="36.88671875" style="217" customWidth="1"/>
    <col min="517" max="517" width="37.33203125" style="217" customWidth="1"/>
    <col min="518" max="518" width="5.109375" style="217" bestFit="1" customWidth="1"/>
    <col min="519" max="519" width="14.6640625" style="217" customWidth="1"/>
    <col min="520" max="521" width="4.88671875" style="217" customWidth="1"/>
    <col min="522" max="522" width="6.33203125" style="217" bestFit="1" customWidth="1"/>
    <col min="523" max="523" width="12" style="217" bestFit="1" customWidth="1"/>
    <col min="524" max="524" width="4.88671875" style="217" customWidth="1"/>
    <col min="525" max="525" width="8.6640625" style="217" bestFit="1" customWidth="1"/>
    <col min="526" max="767" width="9.109375" style="217"/>
    <col min="768" max="768" width="20" style="217" customWidth="1"/>
    <col min="769" max="769" width="104.109375" style="217" customWidth="1"/>
    <col min="770" max="770" width="9.6640625" style="217" customWidth="1"/>
    <col min="771" max="771" width="10.5546875" style="217" customWidth="1"/>
    <col min="772" max="772" width="36.88671875" style="217" customWidth="1"/>
    <col min="773" max="773" width="37.33203125" style="217" customWidth="1"/>
    <col min="774" max="774" width="5.109375" style="217" bestFit="1" customWidth="1"/>
    <col min="775" max="775" width="14.6640625" style="217" customWidth="1"/>
    <col min="776" max="777" width="4.88671875" style="217" customWidth="1"/>
    <col min="778" max="778" width="6.33203125" style="217" bestFit="1" customWidth="1"/>
    <col min="779" max="779" width="12" style="217" bestFit="1" customWidth="1"/>
    <col min="780" max="780" width="4.88671875" style="217" customWidth="1"/>
    <col min="781" max="781" width="8.6640625" style="217" bestFit="1" customWidth="1"/>
    <col min="782" max="1023" width="9.109375" style="217"/>
    <col min="1024" max="1024" width="20" style="217" customWidth="1"/>
    <col min="1025" max="1025" width="104.109375" style="217" customWidth="1"/>
    <col min="1026" max="1026" width="9.6640625" style="217" customWidth="1"/>
    <col min="1027" max="1027" width="10.5546875" style="217" customWidth="1"/>
    <col min="1028" max="1028" width="36.88671875" style="217" customWidth="1"/>
    <col min="1029" max="1029" width="37.33203125" style="217" customWidth="1"/>
    <col min="1030" max="1030" width="5.109375" style="217" bestFit="1" customWidth="1"/>
    <col min="1031" max="1031" width="14.6640625" style="217" customWidth="1"/>
    <col min="1032" max="1033" width="4.88671875" style="217" customWidth="1"/>
    <col min="1034" max="1034" width="6.33203125" style="217" bestFit="1" customWidth="1"/>
    <col min="1035" max="1035" width="12" style="217" bestFit="1" customWidth="1"/>
    <col min="1036" max="1036" width="4.88671875" style="217" customWidth="1"/>
    <col min="1037" max="1037" width="8.6640625" style="217" bestFit="1" customWidth="1"/>
    <col min="1038" max="1279" width="9.109375" style="217"/>
    <col min="1280" max="1280" width="20" style="217" customWidth="1"/>
    <col min="1281" max="1281" width="104.109375" style="217" customWidth="1"/>
    <col min="1282" max="1282" width="9.6640625" style="217" customWidth="1"/>
    <col min="1283" max="1283" width="10.5546875" style="217" customWidth="1"/>
    <col min="1284" max="1284" width="36.88671875" style="217" customWidth="1"/>
    <col min="1285" max="1285" width="37.33203125" style="217" customWidth="1"/>
    <col min="1286" max="1286" width="5.109375" style="217" bestFit="1" customWidth="1"/>
    <col min="1287" max="1287" width="14.6640625" style="217" customWidth="1"/>
    <col min="1288" max="1289" width="4.88671875" style="217" customWidth="1"/>
    <col min="1290" max="1290" width="6.33203125" style="217" bestFit="1" customWidth="1"/>
    <col min="1291" max="1291" width="12" style="217" bestFit="1" customWidth="1"/>
    <col min="1292" max="1292" width="4.88671875" style="217" customWidth="1"/>
    <col min="1293" max="1293" width="8.6640625" style="217" bestFit="1" customWidth="1"/>
    <col min="1294" max="1535" width="9.109375" style="217"/>
    <col min="1536" max="1536" width="20" style="217" customWidth="1"/>
    <col min="1537" max="1537" width="104.109375" style="217" customWidth="1"/>
    <col min="1538" max="1538" width="9.6640625" style="217" customWidth="1"/>
    <col min="1539" max="1539" width="10.5546875" style="217" customWidth="1"/>
    <col min="1540" max="1540" width="36.88671875" style="217" customWidth="1"/>
    <col min="1541" max="1541" width="37.33203125" style="217" customWidth="1"/>
    <col min="1542" max="1542" width="5.109375" style="217" bestFit="1" customWidth="1"/>
    <col min="1543" max="1543" width="14.6640625" style="217" customWidth="1"/>
    <col min="1544" max="1545" width="4.88671875" style="217" customWidth="1"/>
    <col min="1546" max="1546" width="6.33203125" style="217" bestFit="1" customWidth="1"/>
    <col min="1547" max="1547" width="12" style="217" bestFit="1" customWidth="1"/>
    <col min="1548" max="1548" width="4.88671875" style="217" customWidth="1"/>
    <col min="1549" max="1549" width="8.6640625" style="217" bestFit="1" customWidth="1"/>
    <col min="1550" max="1791" width="9.109375" style="217"/>
    <col min="1792" max="1792" width="20" style="217" customWidth="1"/>
    <col min="1793" max="1793" width="104.109375" style="217" customWidth="1"/>
    <col min="1794" max="1794" width="9.6640625" style="217" customWidth="1"/>
    <col min="1795" max="1795" width="10.5546875" style="217" customWidth="1"/>
    <col min="1796" max="1796" width="36.88671875" style="217" customWidth="1"/>
    <col min="1797" max="1797" width="37.33203125" style="217" customWidth="1"/>
    <col min="1798" max="1798" width="5.109375" style="217" bestFit="1" customWidth="1"/>
    <col min="1799" max="1799" width="14.6640625" style="217" customWidth="1"/>
    <col min="1800" max="1801" width="4.88671875" style="217" customWidth="1"/>
    <col min="1802" max="1802" width="6.33203125" style="217" bestFit="1" customWidth="1"/>
    <col min="1803" max="1803" width="12" style="217" bestFit="1" customWidth="1"/>
    <col min="1804" max="1804" width="4.88671875" style="217" customWidth="1"/>
    <col min="1805" max="1805" width="8.6640625" style="217" bestFit="1" customWidth="1"/>
    <col min="1806" max="2047" width="9.109375" style="217"/>
    <col min="2048" max="2048" width="20" style="217" customWidth="1"/>
    <col min="2049" max="2049" width="104.109375" style="217" customWidth="1"/>
    <col min="2050" max="2050" width="9.6640625" style="217" customWidth="1"/>
    <col min="2051" max="2051" width="10.5546875" style="217" customWidth="1"/>
    <col min="2052" max="2052" width="36.88671875" style="217" customWidth="1"/>
    <col min="2053" max="2053" width="37.33203125" style="217" customWidth="1"/>
    <col min="2054" max="2054" width="5.109375" style="217" bestFit="1" customWidth="1"/>
    <col min="2055" max="2055" width="14.6640625" style="217" customWidth="1"/>
    <col min="2056" max="2057" width="4.88671875" style="217" customWidth="1"/>
    <col min="2058" max="2058" width="6.33203125" style="217" bestFit="1" customWidth="1"/>
    <col min="2059" max="2059" width="12" style="217" bestFit="1" customWidth="1"/>
    <col min="2060" max="2060" width="4.88671875" style="217" customWidth="1"/>
    <col min="2061" max="2061" width="8.6640625" style="217" bestFit="1" customWidth="1"/>
    <col min="2062" max="2303" width="9.109375" style="217"/>
    <col min="2304" max="2304" width="20" style="217" customWidth="1"/>
    <col min="2305" max="2305" width="104.109375" style="217" customWidth="1"/>
    <col min="2306" max="2306" width="9.6640625" style="217" customWidth="1"/>
    <col min="2307" max="2307" width="10.5546875" style="217" customWidth="1"/>
    <col min="2308" max="2308" width="36.88671875" style="217" customWidth="1"/>
    <col min="2309" max="2309" width="37.33203125" style="217" customWidth="1"/>
    <col min="2310" max="2310" width="5.109375" style="217" bestFit="1" customWidth="1"/>
    <col min="2311" max="2311" width="14.6640625" style="217" customWidth="1"/>
    <col min="2312" max="2313" width="4.88671875" style="217" customWidth="1"/>
    <col min="2314" max="2314" width="6.33203125" style="217" bestFit="1" customWidth="1"/>
    <col min="2315" max="2315" width="12" style="217" bestFit="1" customWidth="1"/>
    <col min="2316" max="2316" width="4.88671875" style="217" customWidth="1"/>
    <col min="2317" max="2317" width="8.6640625" style="217" bestFit="1" customWidth="1"/>
    <col min="2318" max="2559" width="9.109375" style="217"/>
    <col min="2560" max="2560" width="20" style="217" customWidth="1"/>
    <col min="2561" max="2561" width="104.109375" style="217" customWidth="1"/>
    <col min="2562" max="2562" width="9.6640625" style="217" customWidth="1"/>
    <col min="2563" max="2563" width="10.5546875" style="217" customWidth="1"/>
    <col min="2564" max="2564" width="36.88671875" style="217" customWidth="1"/>
    <col min="2565" max="2565" width="37.33203125" style="217" customWidth="1"/>
    <col min="2566" max="2566" width="5.109375" style="217" bestFit="1" customWidth="1"/>
    <col min="2567" max="2567" width="14.6640625" style="217" customWidth="1"/>
    <col min="2568" max="2569" width="4.88671875" style="217" customWidth="1"/>
    <col min="2570" max="2570" width="6.33203125" style="217" bestFit="1" customWidth="1"/>
    <col min="2571" max="2571" width="12" style="217" bestFit="1" customWidth="1"/>
    <col min="2572" max="2572" width="4.88671875" style="217" customWidth="1"/>
    <col min="2573" max="2573" width="8.6640625" style="217" bestFit="1" customWidth="1"/>
    <col min="2574" max="2815" width="9.109375" style="217"/>
    <col min="2816" max="2816" width="20" style="217" customWidth="1"/>
    <col min="2817" max="2817" width="104.109375" style="217" customWidth="1"/>
    <col min="2818" max="2818" width="9.6640625" style="217" customWidth="1"/>
    <col min="2819" max="2819" width="10.5546875" style="217" customWidth="1"/>
    <col min="2820" max="2820" width="36.88671875" style="217" customWidth="1"/>
    <col min="2821" max="2821" width="37.33203125" style="217" customWidth="1"/>
    <col min="2822" max="2822" width="5.109375" style="217" bestFit="1" customWidth="1"/>
    <col min="2823" max="2823" width="14.6640625" style="217" customWidth="1"/>
    <col min="2824" max="2825" width="4.88671875" style="217" customWidth="1"/>
    <col min="2826" max="2826" width="6.33203125" style="217" bestFit="1" customWidth="1"/>
    <col min="2827" max="2827" width="12" style="217" bestFit="1" customWidth="1"/>
    <col min="2828" max="2828" width="4.88671875" style="217" customWidth="1"/>
    <col min="2829" max="2829" width="8.6640625" style="217" bestFit="1" customWidth="1"/>
    <col min="2830" max="3071" width="9.109375" style="217"/>
    <col min="3072" max="3072" width="20" style="217" customWidth="1"/>
    <col min="3073" max="3073" width="104.109375" style="217" customWidth="1"/>
    <col min="3074" max="3074" width="9.6640625" style="217" customWidth="1"/>
    <col min="3075" max="3075" width="10.5546875" style="217" customWidth="1"/>
    <col min="3076" max="3076" width="36.88671875" style="217" customWidth="1"/>
    <col min="3077" max="3077" width="37.33203125" style="217" customWidth="1"/>
    <col min="3078" max="3078" width="5.109375" style="217" bestFit="1" customWidth="1"/>
    <col min="3079" max="3079" width="14.6640625" style="217" customWidth="1"/>
    <col min="3080" max="3081" width="4.88671875" style="217" customWidth="1"/>
    <col min="3082" max="3082" width="6.33203125" style="217" bestFit="1" customWidth="1"/>
    <col min="3083" max="3083" width="12" style="217" bestFit="1" customWidth="1"/>
    <col min="3084" max="3084" width="4.88671875" style="217" customWidth="1"/>
    <col min="3085" max="3085" width="8.6640625" style="217" bestFit="1" customWidth="1"/>
    <col min="3086" max="3327" width="9.109375" style="217"/>
    <col min="3328" max="3328" width="20" style="217" customWidth="1"/>
    <col min="3329" max="3329" width="104.109375" style="217" customWidth="1"/>
    <col min="3330" max="3330" width="9.6640625" style="217" customWidth="1"/>
    <col min="3331" max="3331" width="10.5546875" style="217" customWidth="1"/>
    <col min="3332" max="3332" width="36.88671875" style="217" customWidth="1"/>
    <col min="3333" max="3333" width="37.33203125" style="217" customWidth="1"/>
    <col min="3334" max="3334" width="5.109375" style="217" bestFit="1" customWidth="1"/>
    <col min="3335" max="3335" width="14.6640625" style="217" customWidth="1"/>
    <col min="3336" max="3337" width="4.88671875" style="217" customWidth="1"/>
    <col min="3338" max="3338" width="6.33203125" style="217" bestFit="1" customWidth="1"/>
    <col min="3339" max="3339" width="12" style="217" bestFit="1" customWidth="1"/>
    <col min="3340" max="3340" width="4.88671875" style="217" customWidth="1"/>
    <col min="3341" max="3341" width="8.6640625" style="217" bestFit="1" customWidth="1"/>
    <col min="3342" max="3583" width="9.109375" style="217"/>
    <col min="3584" max="3584" width="20" style="217" customWidth="1"/>
    <col min="3585" max="3585" width="104.109375" style="217" customWidth="1"/>
    <col min="3586" max="3586" width="9.6640625" style="217" customWidth="1"/>
    <col min="3587" max="3587" width="10.5546875" style="217" customWidth="1"/>
    <col min="3588" max="3588" width="36.88671875" style="217" customWidth="1"/>
    <col min="3589" max="3589" width="37.33203125" style="217" customWidth="1"/>
    <col min="3590" max="3590" width="5.109375" style="217" bestFit="1" customWidth="1"/>
    <col min="3591" max="3591" width="14.6640625" style="217" customWidth="1"/>
    <col min="3592" max="3593" width="4.88671875" style="217" customWidth="1"/>
    <col min="3594" max="3594" width="6.33203125" style="217" bestFit="1" customWidth="1"/>
    <col min="3595" max="3595" width="12" style="217" bestFit="1" customWidth="1"/>
    <col min="3596" max="3596" width="4.88671875" style="217" customWidth="1"/>
    <col min="3597" max="3597" width="8.6640625" style="217" bestFit="1" customWidth="1"/>
    <col min="3598" max="3839" width="9.109375" style="217"/>
    <col min="3840" max="3840" width="20" style="217" customWidth="1"/>
    <col min="3841" max="3841" width="104.109375" style="217" customWidth="1"/>
    <col min="3842" max="3842" width="9.6640625" style="217" customWidth="1"/>
    <col min="3843" max="3843" width="10.5546875" style="217" customWidth="1"/>
    <col min="3844" max="3844" width="36.88671875" style="217" customWidth="1"/>
    <col min="3845" max="3845" width="37.33203125" style="217" customWidth="1"/>
    <col min="3846" max="3846" width="5.109375" style="217" bestFit="1" customWidth="1"/>
    <col min="3847" max="3847" width="14.6640625" style="217" customWidth="1"/>
    <col min="3848" max="3849" width="4.88671875" style="217" customWidth="1"/>
    <col min="3850" max="3850" width="6.33203125" style="217" bestFit="1" customWidth="1"/>
    <col min="3851" max="3851" width="12" style="217" bestFit="1" customWidth="1"/>
    <col min="3852" max="3852" width="4.88671875" style="217" customWidth="1"/>
    <col min="3853" max="3853" width="8.6640625" style="217" bestFit="1" customWidth="1"/>
    <col min="3854" max="4095" width="9.109375" style="217"/>
    <col min="4096" max="4096" width="20" style="217" customWidth="1"/>
    <col min="4097" max="4097" width="104.109375" style="217" customWidth="1"/>
    <col min="4098" max="4098" width="9.6640625" style="217" customWidth="1"/>
    <col min="4099" max="4099" width="10.5546875" style="217" customWidth="1"/>
    <col min="4100" max="4100" width="36.88671875" style="217" customWidth="1"/>
    <col min="4101" max="4101" width="37.33203125" style="217" customWidth="1"/>
    <col min="4102" max="4102" width="5.109375" style="217" bestFit="1" customWidth="1"/>
    <col min="4103" max="4103" width="14.6640625" style="217" customWidth="1"/>
    <col min="4104" max="4105" width="4.88671875" style="217" customWidth="1"/>
    <col min="4106" max="4106" width="6.33203125" style="217" bestFit="1" customWidth="1"/>
    <col min="4107" max="4107" width="12" style="217" bestFit="1" customWidth="1"/>
    <col min="4108" max="4108" width="4.88671875" style="217" customWidth="1"/>
    <col min="4109" max="4109" width="8.6640625" style="217" bestFit="1" customWidth="1"/>
    <col min="4110" max="4351" width="9.109375" style="217"/>
    <col min="4352" max="4352" width="20" style="217" customWidth="1"/>
    <col min="4353" max="4353" width="104.109375" style="217" customWidth="1"/>
    <col min="4354" max="4354" width="9.6640625" style="217" customWidth="1"/>
    <col min="4355" max="4355" width="10.5546875" style="217" customWidth="1"/>
    <col min="4356" max="4356" width="36.88671875" style="217" customWidth="1"/>
    <col min="4357" max="4357" width="37.33203125" style="217" customWidth="1"/>
    <col min="4358" max="4358" width="5.109375" style="217" bestFit="1" customWidth="1"/>
    <col min="4359" max="4359" width="14.6640625" style="217" customWidth="1"/>
    <col min="4360" max="4361" width="4.88671875" style="217" customWidth="1"/>
    <col min="4362" max="4362" width="6.33203125" style="217" bestFit="1" customWidth="1"/>
    <col min="4363" max="4363" width="12" style="217" bestFit="1" customWidth="1"/>
    <col min="4364" max="4364" width="4.88671875" style="217" customWidth="1"/>
    <col min="4365" max="4365" width="8.6640625" style="217" bestFit="1" customWidth="1"/>
    <col min="4366" max="4607" width="9.109375" style="217"/>
    <col min="4608" max="4608" width="20" style="217" customWidth="1"/>
    <col min="4609" max="4609" width="104.109375" style="217" customWidth="1"/>
    <col min="4610" max="4610" width="9.6640625" style="217" customWidth="1"/>
    <col min="4611" max="4611" width="10.5546875" style="217" customWidth="1"/>
    <col min="4612" max="4612" width="36.88671875" style="217" customWidth="1"/>
    <col min="4613" max="4613" width="37.33203125" style="217" customWidth="1"/>
    <col min="4614" max="4614" width="5.109375" style="217" bestFit="1" customWidth="1"/>
    <col min="4615" max="4615" width="14.6640625" style="217" customWidth="1"/>
    <col min="4616" max="4617" width="4.88671875" style="217" customWidth="1"/>
    <col min="4618" max="4618" width="6.33203125" style="217" bestFit="1" customWidth="1"/>
    <col min="4619" max="4619" width="12" style="217" bestFit="1" customWidth="1"/>
    <col min="4620" max="4620" width="4.88671875" style="217" customWidth="1"/>
    <col min="4621" max="4621" width="8.6640625" style="217" bestFit="1" customWidth="1"/>
    <col min="4622" max="4863" width="9.109375" style="217"/>
    <col min="4864" max="4864" width="20" style="217" customWidth="1"/>
    <col min="4865" max="4865" width="104.109375" style="217" customWidth="1"/>
    <col min="4866" max="4866" width="9.6640625" style="217" customWidth="1"/>
    <col min="4867" max="4867" width="10.5546875" style="217" customWidth="1"/>
    <col min="4868" max="4868" width="36.88671875" style="217" customWidth="1"/>
    <col min="4869" max="4869" width="37.33203125" style="217" customWidth="1"/>
    <col min="4870" max="4870" width="5.109375" style="217" bestFit="1" customWidth="1"/>
    <col min="4871" max="4871" width="14.6640625" style="217" customWidth="1"/>
    <col min="4872" max="4873" width="4.88671875" style="217" customWidth="1"/>
    <col min="4874" max="4874" width="6.33203125" style="217" bestFit="1" customWidth="1"/>
    <col min="4875" max="4875" width="12" style="217" bestFit="1" customWidth="1"/>
    <col min="4876" max="4876" width="4.88671875" style="217" customWidth="1"/>
    <col min="4877" max="4877" width="8.6640625" style="217" bestFit="1" customWidth="1"/>
    <col min="4878" max="5119" width="9.109375" style="217"/>
    <col min="5120" max="5120" width="20" style="217" customWidth="1"/>
    <col min="5121" max="5121" width="104.109375" style="217" customWidth="1"/>
    <col min="5122" max="5122" width="9.6640625" style="217" customWidth="1"/>
    <col min="5123" max="5123" width="10.5546875" style="217" customWidth="1"/>
    <col min="5124" max="5124" width="36.88671875" style="217" customWidth="1"/>
    <col min="5125" max="5125" width="37.33203125" style="217" customWidth="1"/>
    <col min="5126" max="5126" width="5.109375" style="217" bestFit="1" customWidth="1"/>
    <col min="5127" max="5127" width="14.6640625" style="217" customWidth="1"/>
    <col min="5128" max="5129" width="4.88671875" style="217" customWidth="1"/>
    <col min="5130" max="5130" width="6.33203125" style="217" bestFit="1" customWidth="1"/>
    <col min="5131" max="5131" width="12" style="217" bestFit="1" customWidth="1"/>
    <col min="5132" max="5132" width="4.88671875" style="217" customWidth="1"/>
    <col min="5133" max="5133" width="8.6640625" style="217" bestFit="1" customWidth="1"/>
    <col min="5134" max="5375" width="9.109375" style="217"/>
    <col min="5376" max="5376" width="20" style="217" customWidth="1"/>
    <col min="5377" max="5377" width="104.109375" style="217" customWidth="1"/>
    <col min="5378" max="5378" width="9.6640625" style="217" customWidth="1"/>
    <col min="5379" max="5379" width="10.5546875" style="217" customWidth="1"/>
    <col min="5380" max="5380" width="36.88671875" style="217" customWidth="1"/>
    <col min="5381" max="5381" width="37.33203125" style="217" customWidth="1"/>
    <col min="5382" max="5382" width="5.109375" style="217" bestFit="1" customWidth="1"/>
    <col min="5383" max="5383" width="14.6640625" style="217" customWidth="1"/>
    <col min="5384" max="5385" width="4.88671875" style="217" customWidth="1"/>
    <col min="5386" max="5386" width="6.33203125" style="217" bestFit="1" customWidth="1"/>
    <col min="5387" max="5387" width="12" style="217" bestFit="1" customWidth="1"/>
    <col min="5388" max="5388" width="4.88671875" style="217" customWidth="1"/>
    <col min="5389" max="5389" width="8.6640625" style="217" bestFit="1" customWidth="1"/>
    <col min="5390" max="5631" width="9.109375" style="217"/>
    <col min="5632" max="5632" width="20" style="217" customWidth="1"/>
    <col min="5633" max="5633" width="104.109375" style="217" customWidth="1"/>
    <col min="5634" max="5634" width="9.6640625" style="217" customWidth="1"/>
    <col min="5635" max="5635" width="10.5546875" style="217" customWidth="1"/>
    <col min="5636" max="5636" width="36.88671875" style="217" customWidth="1"/>
    <col min="5637" max="5637" width="37.33203125" style="217" customWidth="1"/>
    <col min="5638" max="5638" width="5.109375" style="217" bestFit="1" customWidth="1"/>
    <col min="5639" max="5639" width="14.6640625" style="217" customWidth="1"/>
    <col min="5640" max="5641" width="4.88671875" style="217" customWidth="1"/>
    <col min="5642" max="5642" width="6.33203125" style="217" bestFit="1" customWidth="1"/>
    <col min="5643" max="5643" width="12" style="217" bestFit="1" customWidth="1"/>
    <col min="5644" max="5644" width="4.88671875" style="217" customWidth="1"/>
    <col min="5645" max="5645" width="8.6640625" style="217" bestFit="1" customWidth="1"/>
    <col min="5646" max="5887" width="9.109375" style="217"/>
    <col min="5888" max="5888" width="20" style="217" customWidth="1"/>
    <col min="5889" max="5889" width="104.109375" style="217" customWidth="1"/>
    <col min="5890" max="5890" width="9.6640625" style="217" customWidth="1"/>
    <col min="5891" max="5891" width="10.5546875" style="217" customWidth="1"/>
    <col min="5892" max="5892" width="36.88671875" style="217" customWidth="1"/>
    <col min="5893" max="5893" width="37.33203125" style="217" customWidth="1"/>
    <col min="5894" max="5894" width="5.109375" style="217" bestFit="1" customWidth="1"/>
    <col min="5895" max="5895" width="14.6640625" style="217" customWidth="1"/>
    <col min="5896" max="5897" width="4.88671875" style="217" customWidth="1"/>
    <col min="5898" max="5898" width="6.33203125" style="217" bestFit="1" customWidth="1"/>
    <col min="5899" max="5899" width="12" style="217" bestFit="1" customWidth="1"/>
    <col min="5900" max="5900" width="4.88671875" style="217" customWidth="1"/>
    <col min="5901" max="5901" width="8.6640625" style="217" bestFit="1" customWidth="1"/>
    <col min="5902" max="6143" width="9.109375" style="217"/>
    <col min="6144" max="6144" width="20" style="217" customWidth="1"/>
    <col min="6145" max="6145" width="104.109375" style="217" customWidth="1"/>
    <col min="6146" max="6146" width="9.6640625" style="217" customWidth="1"/>
    <col min="6147" max="6147" width="10.5546875" style="217" customWidth="1"/>
    <col min="6148" max="6148" width="36.88671875" style="217" customWidth="1"/>
    <col min="6149" max="6149" width="37.33203125" style="217" customWidth="1"/>
    <col min="6150" max="6150" width="5.109375" style="217" bestFit="1" customWidth="1"/>
    <col min="6151" max="6151" width="14.6640625" style="217" customWidth="1"/>
    <col min="6152" max="6153" width="4.88671875" style="217" customWidth="1"/>
    <col min="6154" max="6154" width="6.33203125" style="217" bestFit="1" customWidth="1"/>
    <col min="6155" max="6155" width="12" style="217" bestFit="1" customWidth="1"/>
    <col min="6156" max="6156" width="4.88671875" style="217" customWidth="1"/>
    <col min="6157" max="6157" width="8.6640625" style="217" bestFit="1" customWidth="1"/>
    <col min="6158" max="6399" width="9.109375" style="217"/>
    <col min="6400" max="6400" width="20" style="217" customWidth="1"/>
    <col min="6401" max="6401" width="104.109375" style="217" customWidth="1"/>
    <col min="6402" max="6402" width="9.6640625" style="217" customWidth="1"/>
    <col min="6403" max="6403" width="10.5546875" style="217" customWidth="1"/>
    <col min="6404" max="6404" width="36.88671875" style="217" customWidth="1"/>
    <col min="6405" max="6405" width="37.33203125" style="217" customWidth="1"/>
    <col min="6406" max="6406" width="5.109375" style="217" bestFit="1" customWidth="1"/>
    <col min="6407" max="6407" width="14.6640625" style="217" customWidth="1"/>
    <col min="6408" max="6409" width="4.88671875" style="217" customWidth="1"/>
    <col min="6410" max="6410" width="6.33203125" style="217" bestFit="1" customWidth="1"/>
    <col min="6411" max="6411" width="12" style="217" bestFit="1" customWidth="1"/>
    <col min="6412" max="6412" width="4.88671875" style="217" customWidth="1"/>
    <col min="6413" max="6413" width="8.6640625" style="217" bestFit="1" customWidth="1"/>
    <col min="6414" max="6655" width="9.109375" style="217"/>
    <col min="6656" max="6656" width="20" style="217" customWidth="1"/>
    <col min="6657" max="6657" width="104.109375" style="217" customWidth="1"/>
    <col min="6658" max="6658" width="9.6640625" style="217" customWidth="1"/>
    <col min="6659" max="6659" width="10.5546875" style="217" customWidth="1"/>
    <col min="6660" max="6660" width="36.88671875" style="217" customWidth="1"/>
    <col min="6661" max="6661" width="37.33203125" style="217" customWidth="1"/>
    <col min="6662" max="6662" width="5.109375" style="217" bestFit="1" customWidth="1"/>
    <col min="6663" max="6663" width="14.6640625" style="217" customWidth="1"/>
    <col min="6664" max="6665" width="4.88671875" style="217" customWidth="1"/>
    <col min="6666" max="6666" width="6.33203125" style="217" bestFit="1" customWidth="1"/>
    <col min="6667" max="6667" width="12" style="217" bestFit="1" customWidth="1"/>
    <col min="6668" max="6668" width="4.88671875" style="217" customWidth="1"/>
    <col min="6669" max="6669" width="8.6640625" style="217" bestFit="1" customWidth="1"/>
    <col min="6670" max="6911" width="9.109375" style="217"/>
    <col min="6912" max="6912" width="20" style="217" customWidth="1"/>
    <col min="6913" max="6913" width="104.109375" style="217" customWidth="1"/>
    <col min="6914" max="6914" width="9.6640625" style="217" customWidth="1"/>
    <col min="6915" max="6915" width="10.5546875" style="217" customWidth="1"/>
    <col min="6916" max="6916" width="36.88671875" style="217" customWidth="1"/>
    <col min="6917" max="6917" width="37.33203125" style="217" customWidth="1"/>
    <col min="6918" max="6918" width="5.109375" style="217" bestFit="1" customWidth="1"/>
    <col min="6919" max="6919" width="14.6640625" style="217" customWidth="1"/>
    <col min="6920" max="6921" width="4.88671875" style="217" customWidth="1"/>
    <col min="6922" max="6922" width="6.33203125" style="217" bestFit="1" customWidth="1"/>
    <col min="6923" max="6923" width="12" style="217" bestFit="1" customWidth="1"/>
    <col min="6924" max="6924" width="4.88671875" style="217" customWidth="1"/>
    <col min="6925" max="6925" width="8.6640625" style="217" bestFit="1" customWidth="1"/>
    <col min="6926" max="7167" width="9.109375" style="217"/>
    <col min="7168" max="7168" width="20" style="217" customWidth="1"/>
    <col min="7169" max="7169" width="104.109375" style="217" customWidth="1"/>
    <col min="7170" max="7170" width="9.6640625" style="217" customWidth="1"/>
    <col min="7171" max="7171" width="10.5546875" style="217" customWidth="1"/>
    <col min="7172" max="7172" width="36.88671875" style="217" customWidth="1"/>
    <col min="7173" max="7173" width="37.33203125" style="217" customWidth="1"/>
    <col min="7174" max="7174" width="5.109375" style="217" bestFit="1" customWidth="1"/>
    <col min="7175" max="7175" width="14.6640625" style="217" customWidth="1"/>
    <col min="7176" max="7177" width="4.88671875" style="217" customWidth="1"/>
    <col min="7178" max="7178" width="6.33203125" style="217" bestFit="1" customWidth="1"/>
    <col min="7179" max="7179" width="12" style="217" bestFit="1" customWidth="1"/>
    <col min="7180" max="7180" width="4.88671875" style="217" customWidth="1"/>
    <col min="7181" max="7181" width="8.6640625" style="217" bestFit="1" customWidth="1"/>
    <col min="7182" max="7423" width="9.109375" style="217"/>
    <col min="7424" max="7424" width="20" style="217" customWidth="1"/>
    <col min="7425" max="7425" width="104.109375" style="217" customWidth="1"/>
    <col min="7426" max="7426" width="9.6640625" style="217" customWidth="1"/>
    <col min="7427" max="7427" width="10.5546875" style="217" customWidth="1"/>
    <col min="7428" max="7428" width="36.88671875" style="217" customWidth="1"/>
    <col min="7429" max="7429" width="37.33203125" style="217" customWidth="1"/>
    <col min="7430" max="7430" width="5.109375" style="217" bestFit="1" customWidth="1"/>
    <col min="7431" max="7431" width="14.6640625" style="217" customWidth="1"/>
    <col min="7432" max="7433" width="4.88671875" style="217" customWidth="1"/>
    <col min="7434" max="7434" width="6.33203125" style="217" bestFit="1" customWidth="1"/>
    <col min="7435" max="7435" width="12" style="217" bestFit="1" customWidth="1"/>
    <col min="7436" max="7436" width="4.88671875" style="217" customWidth="1"/>
    <col min="7437" max="7437" width="8.6640625" style="217" bestFit="1" customWidth="1"/>
    <col min="7438" max="7679" width="9.109375" style="217"/>
    <col min="7680" max="7680" width="20" style="217" customWidth="1"/>
    <col min="7681" max="7681" width="104.109375" style="217" customWidth="1"/>
    <col min="7682" max="7682" width="9.6640625" style="217" customWidth="1"/>
    <col min="7683" max="7683" width="10.5546875" style="217" customWidth="1"/>
    <col min="7684" max="7684" width="36.88671875" style="217" customWidth="1"/>
    <col min="7685" max="7685" width="37.33203125" style="217" customWidth="1"/>
    <col min="7686" max="7686" width="5.109375" style="217" bestFit="1" customWidth="1"/>
    <col min="7687" max="7687" width="14.6640625" style="217" customWidth="1"/>
    <col min="7688" max="7689" width="4.88671875" style="217" customWidth="1"/>
    <col min="7690" max="7690" width="6.33203125" style="217" bestFit="1" customWidth="1"/>
    <col min="7691" max="7691" width="12" style="217" bestFit="1" customWidth="1"/>
    <col min="7692" max="7692" width="4.88671875" style="217" customWidth="1"/>
    <col min="7693" max="7693" width="8.6640625" style="217" bestFit="1" customWidth="1"/>
    <col min="7694" max="7935" width="9.109375" style="217"/>
    <col min="7936" max="7936" width="20" style="217" customWidth="1"/>
    <col min="7937" max="7937" width="104.109375" style="217" customWidth="1"/>
    <col min="7938" max="7938" width="9.6640625" style="217" customWidth="1"/>
    <col min="7939" max="7939" width="10.5546875" style="217" customWidth="1"/>
    <col min="7940" max="7940" width="36.88671875" style="217" customWidth="1"/>
    <col min="7941" max="7941" width="37.33203125" style="217" customWidth="1"/>
    <col min="7942" max="7942" width="5.109375" style="217" bestFit="1" customWidth="1"/>
    <col min="7943" max="7943" width="14.6640625" style="217" customWidth="1"/>
    <col min="7944" max="7945" width="4.88671875" style="217" customWidth="1"/>
    <col min="7946" max="7946" width="6.33203125" style="217" bestFit="1" customWidth="1"/>
    <col min="7947" max="7947" width="12" style="217" bestFit="1" customWidth="1"/>
    <col min="7948" max="7948" width="4.88671875" style="217" customWidth="1"/>
    <col min="7949" max="7949" width="8.6640625" style="217" bestFit="1" customWidth="1"/>
    <col min="7950" max="8191" width="9.109375" style="217"/>
    <col min="8192" max="8192" width="20" style="217" customWidth="1"/>
    <col min="8193" max="8193" width="104.109375" style="217" customWidth="1"/>
    <col min="8194" max="8194" width="9.6640625" style="217" customWidth="1"/>
    <col min="8195" max="8195" width="10.5546875" style="217" customWidth="1"/>
    <col min="8196" max="8196" width="36.88671875" style="217" customWidth="1"/>
    <col min="8197" max="8197" width="37.33203125" style="217" customWidth="1"/>
    <col min="8198" max="8198" width="5.109375" style="217" bestFit="1" customWidth="1"/>
    <col min="8199" max="8199" width="14.6640625" style="217" customWidth="1"/>
    <col min="8200" max="8201" width="4.88671875" style="217" customWidth="1"/>
    <col min="8202" max="8202" width="6.33203125" style="217" bestFit="1" customWidth="1"/>
    <col min="8203" max="8203" width="12" style="217" bestFit="1" customWidth="1"/>
    <col min="8204" max="8204" width="4.88671875" style="217" customWidth="1"/>
    <col min="8205" max="8205" width="8.6640625" style="217" bestFit="1" customWidth="1"/>
    <col min="8206" max="8447" width="9.109375" style="217"/>
    <col min="8448" max="8448" width="20" style="217" customWidth="1"/>
    <col min="8449" max="8449" width="104.109375" style="217" customWidth="1"/>
    <col min="8450" max="8450" width="9.6640625" style="217" customWidth="1"/>
    <col min="8451" max="8451" width="10.5546875" style="217" customWidth="1"/>
    <col min="8452" max="8452" width="36.88671875" style="217" customWidth="1"/>
    <col min="8453" max="8453" width="37.33203125" style="217" customWidth="1"/>
    <col min="8454" max="8454" width="5.109375" style="217" bestFit="1" customWidth="1"/>
    <col min="8455" max="8455" width="14.6640625" style="217" customWidth="1"/>
    <col min="8456" max="8457" width="4.88671875" style="217" customWidth="1"/>
    <col min="8458" max="8458" width="6.33203125" style="217" bestFit="1" customWidth="1"/>
    <col min="8459" max="8459" width="12" style="217" bestFit="1" customWidth="1"/>
    <col min="8460" max="8460" width="4.88671875" style="217" customWidth="1"/>
    <col min="8461" max="8461" width="8.6640625" style="217" bestFit="1" customWidth="1"/>
    <col min="8462" max="8703" width="9.109375" style="217"/>
    <col min="8704" max="8704" width="20" style="217" customWidth="1"/>
    <col min="8705" max="8705" width="104.109375" style="217" customWidth="1"/>
    <col min="8706" max="8706" width="9.6640625" style="217" customWidth="1"/>
    <col min="8707" max="8707" width="10.5546875" style="217" customWidth="1"/>
    <col min="8708" max="8708" width="36.88671875" style="217" customWidth="1"/>
    <col min="8709" max="8709" width="37.33203125" style="217" customWidth="1"/>
    <col min="8710" max="8710" width="5.109375" style="217" bestFit="1" customWidth="1"/>
    <col min="8711" max="8711" width="14.6640625" style="217" customWidth="1"/>
    <col min="8712" max="8713" width="4.88671875" style="217" customWidth="1"/>
    <col min="8714" max="8714" width="6.33203125" style="217" bestFit="1" customWidth="1"/>
    <col min="8715" max="8715" width="12" style="217" bestFit="1" customWidth="1"/>
    <col min="8716" max="8716" width="4.88671875" style="217" customWidth="1"/>
    <col min="8717" max="8717" width="8.6640625" style="217" bestFit="1" customWidth="1"/>
    <col min="8718" max="8959" width="9.109375" style="217"/>
    <col min="8960" max="8960" width="20" style="217" customWidth="1"/>
    <col min="8961" max="8961" width="104.109375" style="217" customWidth="1"/>
    <col min="8962" max="8962" width="9.6640625" style="217" customWidth="1"/>
    <col min="8963" max="8963" width="10.5546875" style="217" customWidth="1"/>
    <col min="8964" max="8964" width="36.88671875" style="217" customWidth="1"/>
    <col min="8965" max="8965" width="37.33203125" style="217" customWidth="1"/>
    <col min="8966" max="8966" width="5.109375" style="217" bestFit="1" customWidth="1"/>
    <col min="8967" max="8967" width="14.6640625" style="217" customWidth="1"/>
    <col min="8968" max="8969" width="4.88671875" style="217" customWidth="1"/>
    <col min="8970" max="8970" width="6.33203125" style="217" bestFit="1" customWidth="1"/>
    <col min="8971" max="8971" width="12" style="217" bestFit="1" customWidth="1"/>
    <col min="8972" max="8972" width="4.88671875" style="217" customWidth="1"/>
    <col min="8973" max="8973" width="8.6640625" style="217" bestFit="1" customWidth="1"/>
    <col min="8974" max="9215" width="9.109375" style="217"/>
    <col min="9216" max="9216" width="20" style="217" customWidth="1"/>
    <col min="9217" max="9217" width="104.109375" style="217" customWidth="1"/>
    <col min="9218" max="9218" width="9.6640625" style="217" customWidth="1"/>
    <col min="9219" max="9219" width="10.5546875" style="217" customWidth="1"/>
    <col min="9220" max="9220" width="36.88671875" style="217" customWidth="1"/>
    <col min="9221" max="9221" width="37.33203125" style="217" customWidth="1"/>
    <col min="9222" max="9222" width="5.109375" style="217" bestFit="1" customWidth="1"/>
    <col min="9223" max="9223" width="14.6640625" style="217" customWidth="1"/>
    <col min="9224" max="9225" width="4.88671875" style="217" customWidth="1"/>
    <col min="9226" max="9226" width="6.33203125" style="217" bestFit="1" customWidth="1"/>
    <col min="9227" max="9227" width="12" style="217" bestFit="1" customWidth="1"/>
    <col min="9228" max="9228" width="4.88671875" style="217" customWidth="1"/>
    <col min="9229" max="9229" width="8.6640625" style="217" bestFit="1" customWidth="1"/>
    <col min="9230" max="9471" width="9.109375" style="217"/>
    <col min="9472" max="9472" width="20" style="217" customWidth="1"/>
    <col min="9473" max="9473" width="104.109375" style="217" customWidth="1"/>
    <col min="9474" max="9474" width="9.6640625" style="217" customWidth="1"/>
    <col min="9475" max="9475" width="10.5546875" style="217" customWidth="1"/>
    <col min="9476" max="9476" width="36.88671875" style="217" customWidth="1"/>
    <col min="9477" max="9477" width="37.33203125" style="217" customWidth="1"/>
    <col min="9478" max="9478" width="5.109375" style="217" bestFit="1" customWidth="1"/>
    <col min="9479" max="9479" width="14.6640625" style="217" customWidth="1"/>
    <col min="9480" max="9481" width="4.88671875" style="217" customWidth="1"/>
    <col min="9482" max="9482" width="6.33203125" style="217" bestFit="1" customWidth="1"/>
    <col min="9483" max="9483" width="12" style="217" bestFit="1" customWidth="1"/>
    <col min="9484" max="9484" width="4.88671875" style="217" customWidth="1"/>
    <col min="9485" max="9485" width="8.6640625" style="217" bestFit="1" customWidth="1"/>
    <col min="9486" max="9727" width="9.109375" style="217"/>
    <col min="9728" max="9728" width="20" style="217" customWidth="1"/>
    <col min="9729" max="9729" width="104.109375" style="217" customWidth="1"/>
    <col min="9730" max="9730" width="9.6640625" style="217" customWidth="1"/>
    <col min="9731" max="9731" width="10.5546875" style="217" customWidth="1"/>
    <col min="9732" max="9732" width="36.88671875" style="217" customWidth="1"/>
    <col min="9733" max="9733" width="37.33203125" style="217" customWidth="1"/>
    <col min="9734" max="9734" width="5.109375" style="217" bestFit="1" customWidth="1"/>
    <col min="9735" max="9735" width="14.6640625" style="217" customWidth="1"/>
    <col min="9736" max="9737" width="4.88671875" style="217" customWidth="1"/>
    <col min="9738" max="9738" width="6.33203125" style="217" bestFit="1" customWidth="1"/>
    <col min="9739" max="9739" width="12" style="217" bestFit="1" customWidth="1"/>
    <col min="9740" max="9740" width="4.88671875" style="217" customWidth="1"/>
    <col min="9741" max="9741" width="8.6640625" style="217" bestFit="1" customWidth="1"/>
    <col min="9742" max="9983" width="9.109375" style="217"/>
    <col min="9984" max="9984" width="20" style="217" customWidth="1"/>
    <col min="9985" max="9985" width="104.109375" style="217" customWidth="1"/>
    <col min="9986" max="9986" width="9.6640625" style="217" customWidth="1"/>
    <col min="9987" max="9987" width="10.5546875" style="217" customWidth="1"/>
    <col min="9988" max="9988" width="36.88671875" style="217" customWidth="1"/>
    <col min="9989" max="9989" width="37.33203125" style="217" customWidth="1"/>
    <col min="9990" max="9990" width="5.109375" style="217" bestFit="1" customWidth="1"/>
    <col min="9991" max="9991" width="14.6640625" style="217" customWidth="1"/>
    <col min="9992" max="9993" width="4.88671875" style="217" customWidth="1"/>
    <col min="9994" max="9994" width="6.33203125" style="217" bestFit="1" customWidth="1"/>
    <col min="9995" max="9995" width="12" style="217" bestFit="1" customWidth="1"/>
    <col min="9996" max="9996" width="4.88671875" style="217" customWidth="1"/>
    <col min="9997" max="9997" width="8.6640625" style="217" bestFit="1" customWidth="1"/>
    <col min="9998" max="10239" width="9.109375" style="217"/>
    <col min="10240" max="10240" width="20" style="217" customWidth="1"/>
    <col min="10241" max="10241" width="104.109375" style="217" customWidth="1"/>
    <col min="10242" max="10242" width="9.6640625" style="217" customWidth="1"/>
    <col min="10243" max="10243" width="10.5546875" style="217" customWidth="1"/>
    <col min="10244" max="10244" width="36.88671875" style="217" customWidth="1"/>
    <col min="10245" max="10245" width="37.33203125" style="217" customWidth="1"/>
    <col min="10246" max="10246" width="5.109375" style="217" bestFit="1" customWidth="1"/>
    <col min="10247" max="10247" width="14.6640625" style="217" customWidth="1"/>
    <col min="10248" max="10249" width="4.88671875" style="217" customWidth="1"/>
    <col min="10250" max="10250" width="6.33203125" style="217" bestFit="1" customWidth="1"/>
    <col min="10251" max="10251" width="12" style="217" bestFit="1" customWidth="1"/>
    <col min="10252" max="10252" width="4.88671875" style="217" customWidth="1"/>
    <col min="10253" max="10253" width="8.6640625" style="217" bestFit="1" customWidth="1"/>
    <col min="10254" max="10495" width="9.109375" style="217"/>
    <col min="10496" max="10496" width="20" style="217" customWidth="1"/>
    <col min="10497" max="10497" width="104.109375" style="217" customWidth="1"/>
    <col min="10498" max="10498" width="9.6640625" style="217" customWidth="1"/>
    <col min="10499" max="10499" width="10.5546875" style="217" customWidth="1"/>
    <col min="10500" max="10500" width="36.88671875" style="217" customWidth="1"/>
    <col min="10501" max="10501" width="37.33203125" style="217" customWidth="1"/>
    <col min="10502" max="10502" width="5.109375" style="217" bestFit="1" customWidth="1"/>
    <col min="10503" max="10503" width="14.6640625" style="217" customWidth="1"/>
    <col min="10504" max="10505" width="4.88671875" style="217" customWidth="1"/>
    <col min="10506" max="10506" width="6.33203125" style="217" bestFit="1" customWidth="1"/>
    <col min="10507" max="10507" width="12" style="217" bestFit="1" customWidth="1"/>
    <col min="10508" max="10508" width="4.88671875" style="217" customWidth="1"/>
    <col min="10509" max="10509" width="8.6640625" style="217" bestFit="1" customWidth="1"/>
    <col min="10510" max="10751" width="9.109375" style="217"/>
    <col min="10752" max="10752" width="20" style="217" customWidth="1"/>
    <col min="10753" max="10753" width="104.109375" style="217" customWidth="1"/>
    <col min="10754" max="10754" width="9.6640625" style="217" customWidth="1"/>
    <col min="10755" max="10755" width="10.5546875" style="217" customWidth="1"/>
    <col min="10756" max="10756" width="36.88671875" style="217" customWidth="1"/>
    <col min="10757" max="10757" width="37.33203125" style="217" customWidth="1"/>
    <col min="10758" max="10758" width="5.109375" style="217" bestFit="1" customWidth="1"/>
    <col min="10759" max="10759" width="14.6640625" style="217" customWidth="1"/>
    <col min="10760" max="10761" width="4.88671875" style="217" customWidth="1"/>
    <col min="10762" max="10762" width="6.33203125" style="217" bestFit="1" customWidth="1"/>
    <col min="10763" max="10763" width="12" style="217" bestFit="1" customWidth="1"/>
    <col min="10764" max="10764" width="4.88671875" style="217" customWidth="1"/>
    <col min="10765" max="10765" width="8.6640625" style="217" bestFit="1" customWidth="1"/>
    <col min="10766" max="11007" width="9.109375" style="217"/>
    <col min="11008" max="11008" width="20" style="217" customWidth="1"/>
    <col min="11009" max="11009" width="104.109375" style="217" customWidth="1"/>
    <col min="11010" max="11010" width="9.6640625" style="217" customWidth="1"/>
    <col min="11011" max="11011" width="10.5546875" style="217" customWidth="1"/>
    <col min="11012" max="11012" width="36.88671875" style="217" customWidth="1"/>
    <col min="11013" max="11013" width="37.33203125" style="217" customWidth="1"/>
    <col min="11014" max="11014" width="5.109375" style="217" bestFit="1" customWidth="1"/>
    <col min="11015" max="11015" width="14.6640625" style="217" customWidth="1"/>
    <col min="11016" max="11017" width="4.88671875" style="217" customWidth="1"/>
    <col min="11018" max="11018" width="6.33203125" style="217" bestFit="1" customWidth="1"/>
    <col min="11019" max="11019" width="12" style="217" bestFit="1" customWidth="1"/>
    <col min="11020" max="11020" width="4.88671875" style="217" customWidth="1"/>
    <col min="11021" max="11021" width="8.6640625" style="217" bestFit="1" customWidth="1"/>
    <col min="11022" max="11263" width="9.109375" style="217"/>
    <col min="11264" max="11264" width="20" style="217" customWidth="1"/>
    <col min="11265" max="11265" width="104.109375" style="217" customWidth="1"/>
    <col min="11266" max="11266" width="9.6640625" style="217" customWidth="1"/>
    <col min="11267" max="11267" width="10.5546875" style="217" customWidth="1"/>
    <col min="11268" max="11268" width="36.88671875" style="217" customWidth="1"/>
    <col min="11269" max="11269" width="37.33203125" style="217" customWidth="1"/>
    <col min="11270" max="11270" width="5.109375" style="217" bestFit="1" customWidth="1"/>
    <col min="11271" max="11271" width="14.6640625" style="217" customWidth="1"/>
    <col min="11272" max="11273" width="4.88671875" style="217" customWidth="1"/>
    <col min="11274" max="11274" width="6.33203125" style="217" bestFit="1" customWidth="1"/>
    <col min="11275" max="11275" width="12" style="217" bestFit="1" customWidth="1"/>
    <col min="11276" max="11276" width="4.88671875" style="217" customWidth="1"/>
    <col min="11277" max="11277" width="8.6640625" style="217" bestFit="1" customWidth="1"/>
    <col min="11278" max="11519" width="9.109375" style="217"/>
    <col min="11520" max="11520" width="20" style="217" customWidth="1"/>
    <col min="11521" max="11521" width="104.109375" style="217" customWidth="1"/>
    <col min="11522" max="11522" width="9.6640625" style="217" customWidth="1"/>
    <col min="11523" max="11523" width="10.5546875" style="217" customWidth="1"/>
    <col min="11524" max="11524" width="36.88671875" style="217" customWidth="1"/>
    <col min="11525" max="11525" width="37.33203125" style="217" customWidth="1"/>
    <col min="11526" max="11526" width="5.109375" style="217" bestFit="1" customWidth="1"/>
    <col min="11527" max="11527" width="14.6640625" style="217" customWidth="1"/>
    <col min="11528" max="11529" width="4.88671875" style="217" customWidth="1"/>
    <col min="11530" max="11530" width="6.33203125" style="217" bestFit="1" customWidth="1"/>
    <col min="11531" max="11531" width="12" style="217" bestFit="1" customWidth="1"/>
    <col min="11532" max="11532" width="4.88671875" style="217" customWidth="1"/>
    <col min="11533" max="11533" width="8.6640625" style="217" bestFit="1" customWidth="1"/>
    <col min="11534" max="11775" width="9.109375" style="217"/>
    <col min="11776" max="11776" width="20" style="217" customWidth="1"/>
    <col min="11777" max="11777" width="104.109375" style="217" customWidth="1"/>
    <col min="11778" max="11778" width="9.6640625" style="217" customWidth="1"/>
    <col min="11779" max="11779" width="10.5546875" style="217" customWidth="1"/>
    <col min="11780" max="11780" width="36.88671875" style="217" customWidth="1"/>
    <col min="11781" max="11781" width="37.33203125" style="217" customWidth="1"/>
    <col min="11782" max="11782" width="5.109375" style="217" bestFit="1" customWidth="1"/>
    <col min="11783" max="11783" width="14.6640625" style="217" customWidth="1"/>
    <col min="11784" max="11785" width="4.88671875" style="217" customWidth="1"/>
    <col min="11786" max="11786" width="6.33203125" style="217" bestFit="1" customWidth="1"/>
    <col min="11787" max="11787" width="12" style="217" bestFit="1" customWidth="1"/>
    <col min="11788" max="11788" width="4.88671875" style="217" customWidth="1"/>
    <col min="11789" max="11789" width="8.6640625" style="217" bestFit="1" customWidth="1"/>
    <col min="11790" max="12031" width="9.109375" style="217"/>
    <col min="12032" max="12032" width="20" style="217" customWidth="1"/>
    <col min="12033" max="12033" width="104.109375" style="217" customWidth="1"/>
    <col min="12034" max="12034" width="9.6640625" style="217" customWidth="1"/>
    <col min="12035" max="12035" width="10.5546875" style="217" customWidth="1"/>
    <col min="12036" max="12036" width="36.88671875" style="217" customWidth="1"/>
    <col min="12037" max="12037" width="37.33203125" style="217" customWidth="1"/>
    <col min="12038" max="12038" width="5.109375" style="217" bestFit="1" customWidth="1"/>
    <col min="12039" max="12039" width="14.6640625" style="217" customWidth="1"/>
    <col min="12040" max="12041" width="4.88671875" style="217" customWidth="1"/>
    <col min="12042" max="12042" width="6.33203125" style="217" bestFit="1" customWidth="1"/>
    <col min="12043" max="12043" width="12" style="217" bestFit="1" customWidth="1"/>
    <col min="12044" max="12044" width="4.88671875" style="217" customWidth="1"/>
    <col min="12045" max="12045" width="8.6640625" style="217" bestFit="1" customWidth="1"/>
    <col min="12046" max="12287" width="9.109375" style="217"/>
    <col min="12288" max="12288" width="20" style="217" customWidth="1"/>
    <col min="12289" max="12289" width="104.109375" style="217" customWidth="1"/>
    <col min="12290" max="12290" width="9.6640625" style="217" customWidth="1"/>
    <col min="12291" max="12291" width="10.5546875" style="217" customWidth="1"/>
    <col min="12292" max="12292" width="36.88671875" style="217" customWidth="1"/>
    <col min="12293" max="12293" width="37.33203125" style="217" customWidth="1"/>
    <col min="12294" max="12294" width="5.109375" style="217" bestFit="1" customWidth="1"/>
    <col min="12295" max="12295" width="14.6640625" style="217" customWidth="1"/>
    <col min="12296" max="12297" width="4.88671875" style="217" customWidth="1"/>
    <col min="12298" max="12298" width="6.33203125" style="217" bestFit="1" customWidth="1"/>
    <col min="12299" max="12299" width="12" style="217" bestFit="1" customWidth="1"/>
    <col min="12300" max="12300" width="4.88671875" style="217" customWidth="1"/>
    <col min="12301" max="12301" width="8.6640625" style="217" bestFit="1" customWidth="1"/>
    <col min="12302" max="12543" width="9.109375" style="217"/>
    <col min="12544" max="12544" width="20" style="217" customWidth="1"/>
    <col min="12545" max="12545" width="104.109375" style="217" customWidth="1"/>
    <col min="12546" max="12546" width="9.6640625" style="217" customWidth="1"/>
    <col min="12547" max="12547" width="10.5546875" style="217" customWidth="1"/>
    <col min="12548" max="12548" width="36.88671875" style="217" customWidth="1"/>
    <col min="12549" max="12549" width="37.33203125" style="217" customWidth="1"/>
    <col min="12550" max="12550" width="5.109375" style="217" bestFit="1" customWidth="1"/>
    <col min="12551" max="12551" width="14.6640625" style="217" customWidth="1"/>
    <col min="12552" max="12553" width="4.88671875" style="217" customWidth="1"/>
    <col min="12554" max="12554" width="6.33203125" style="217" bestFit="1" customWidth="1"/>
    <col min="12555" max="12555" width="12" style="217" bestFit="1" customWidth="1"/>
    <col min="12556" max="12556" width="4.88671875" style="217" customWidth="1"/>
    <col min="12557" max="12557" width="8.6640625" style="217" bestFit="1" customWidth="1"/>
    <col min="12558" max="12799" width="9.109375" style="217"/>
    <col min="12800" max="12800" width="20" style="217" customWidth="1"/>
    <col min="12801" max="12801" width="104.109375" style="217" customWidth="1"/>
    <col min="12802" max="12802" width="9.6640625" style="217" customWidth="1"/>
    <col min="12803" max="12803" width="10.5546875" style="217" customWidth="1"/>
    <col min="12804" max="12804" width="36.88671875" style="217" customWidth="1"/>
    <col min="12805" max="12805" width="37.33203125" style="217" customWidth="1"/>
    <col min="12806" max="12806" width="5.109375" style="217" bestFit="1" customWidth="1"/>
    <col min="12807" max="12807" width="14.6640625" style="217" customWidth="1"/>
    <col min="12808" max="12809" width="4.88671875" style="217" customWidth="1"/>
    <col min="12810" max="12810" width="6.33203125" style="217" bestFit="1" customWidth="1"/>
    <col min="12811" max="12811" width="12" style="217" bestFit="1" customWidth="1"/>
    <col min="12812" max="12812" width="4.88671875" style="217" customWidth="1"/>
    <col min="12813" max="12813" width="8.6640625" style="217" bestFit="1" customWidth="1"/>
    <col min="12814" max="13055" width="9.109375" style="217"/>
    <col min="13056" max="13056" width="20" style="217" customWidth="1"/>
    <col min="13057" max="13057" width="104.109375" style="217" customWidth="1"/>
    <col min="13058" max="13058" width="9.6640625" style="217" customWidth="1"/>
    <col min="13059" max="13059" width="10.5546875" style="217" customWidth="1"/>
    <col min="13060" max="13060" width="36.88671875" style="217" customWidth="1"/>
    <col min="13061" max="13061" width="37.33203125" style="217" customWidth="1"/>
    <col min="13062" max="13062" width="5.109375" style="217" bestFit="1" customWidth="1"/>
    <col min="13063" max="13063" width="14.6640625" style="217" customWidth="1"/>
    <col min="13064" max="13065" width="4.88671875" style="217" customWidth="1"/>
    <col min="13066" max="13066" width="6.33203125" style="217" bestFit="1" customWidth="1"/>
    <col min="13067" max="13067" width="12" style="217" bestFit="1" customWidth="1"/>
    <col min="13068" max="13068" width="4.88671875" style="217" customWidth="1"/>
    <col min="13069" max="13069" width="8.6640625" style="217" bestFit="1" customWidth="1"/>
    <col min="13070" max="13311" width="9.109375" style="217"/>
    <col min="13312" max="13312" width="20" style="217" customWidth="1"/>
    <col min="13313" max="13313" width="104.109375" style="217" customWidth="1"/>
    <col min="13314" max="13314" width="9.6640625" style="217" customWidth="1"/>
    <col min="13315" max="13315" width="10.5546875" style="217" customWidth="1"/>
    <col min="13316" max="13316" width="36.88671875" style="217" customWidth="1"/>
    <col min="13317" max="13317" width="37.33203125" style="217" customWidth="1"/>
    <col min="13318" max="13318" width="5.109375" style="217" bestFit="1" customWidth="1"/>
    <col min="13319" max="13319" width="14.6640625" style="217" customWidth="1"/>
    <col min="13320" max="13321" width="4.88671875" style="217" customWidth="1"/>
    <col min="13322" max="13322" width="6.33203125" style="217" bestFit="1" customWidth="1"/>
    <col min="13323" max="13323" width="12" style="217" bestFit="1" customWidth="1"/>
    <col min="13324" max="13324" width="4.88671875" style="217" customWidth="1"/>
    <col min="13325" max="13325" width="8.6640625" style="217" bestFit="1" customWidth="1"/>
    <col min="13326" max="13567" width="9.109375" style="217"/>
    <col min="13568" max="13568" width="20" style="217" customWidth="1"/>
    <col min="13569" max="13569" width="104.109375" style="217" customWidth="1"/>
    <col min="13570" max="13570" width="9.6640625" style="217" customWidth="1"/>
    <col min="13571" max="13571" width="10.5546875" style="217" customWidth="1"/>
    <col min="13572" max="13572" width="36.88671875" style="217" customWidth="1"/>
    <col min="13573" max="13573" width="37.33203125" style="217" customWidth="1"/>
    <col min="13574" max="13574" width="5.109375" style="217" bestFit="1" customWidth="1"/>
    <col min="13575" max="13575" width="14.6640625" style="217" customWidth="1"/>
    <col min="13576" max="13577" width="4.88671875" style="217" customWidth="1"/>
    <col min="13578" max="13578" width="6.33203125" style="217" bestFit="1" customWidth="1"/>
    <col min="13579" max="13579" width="12" style="217" bestFit="1" customWidth="1"/>
    <col min="13580" max="13580" width="4.88671875" style="217" customWidth="1"/>
    <col min="13581" max="13581" width="8.6640625" style="217" bestFit="1" customWidth="1"/>
    <col min="13582" max="13823" width="9.109375" style="217"/>
    <col min="13824" max="13824" width="20" style="217" customWidth="1"/>
    <col min="13825" max="13825" width="104.109375" style="217" customWidth="1"/>
    <col min="13826" max="13826" width="9.6640625" style="217" customWidth="1"/>
    <col min="13827" max="13827" width="10.5546875" style="217" customWidth="1"/>
    <col min="13828" max="13828" width="36.88671875" style="217" customWidth="1"/>
    <col min="13829" max="13829" width="37.33203125" style="217" customWidth="1"/>
    <col min="13830" max="13830" width="5.109375" style="217" bestFit="1" customWidth="1"/>
    <col min="13831" max="13831" width="14.6640625" style="217" customWidth="1"/>
    <col min="13832" max="13833" width="4.88671875" style="217" customWidth="1"/>
    <col min="13834" max="13834" width="6.33203125" style="217" bestFit="1" customWidth="1"/>
    <col min="13835" max="13835" width="12" style="217" bestFit="1" customWidth="1"/>
    <col min="13836" max="13836" width="4.88671875" style="217" customWidth="1"/>
    <col min="13837" max="13837" width="8.6640625" style="217" bestFit="1" customWidth="1"/>
    <col min="13838" max="14079" width="9.109375" style="217"/>
    <col min="14080" max="14080" width="20" style="217" customWidth="1"/>
    <col min="14081" max="14081" width="104.109375" style="217" customWidth="1"/>
    <col min="14082" max="14082" width="9.6640625" style="217" customWidth="1"/>
    <col min="14083" max="14083" width="10.5546875" style="217" customWidth="1"/>
    <col min="14084" max="14084" width="36.88671875" style="217" customWidth="1"/>
    <col min="14085" max="14085" width="37.33203125" style="217" customWidth="1"/>
    <col min="14086" max="14086" width="5.109375" style="217" bestFit="1" customWidth="1"/>
    <col min="14087" max="14087" width="14.6640625" style="217" customWidth="1"/>
    <col min="14088" max="14089" width="4.88671875" style="217" customWidth="1"/>
    <col min="14090" max="14090" width="6.33203125" style="217" bestFit="1" customWidth="1"/>
    <col min="14091" max="14091" width="12" style="217" bestFit="1" customWidth="1"/>
    <col min="14092" max="14092" width="4.88671875" style="217" customWidth="1"/>
    <col min="14093" max="14093" width="8.6640625" style="217" bestFit="1" customWidth="1"/>
    <col min="14094" max="14335" width="9.109375" style="217"/>
    <col min="14336" max="14336" width="20" style="217" customWidth="1"/>
    <col min="14337" max="14337" width="104.109375" style="217" customWidth="1"/>
    <col min="14338" max="14338" width="9.6640625" style="217" customWidth="1"/>
    <col min="14339" max="14339" width="10.5546875" style="217" customWidth="1"/>
    <col min="14340" max="14340" width="36.88671875" style="217" customWidth="1"/>
    <col min="14341" max="14341" width="37.33203125" style="217" customWidth="1"/>
    <col min="14342" max="14342" width="5.109375" style="217" bestFit="1" customWidth="1"/>
    <col min="14343" max="14343" width="14.6640625" style="217" customWidth="1"/>
    <col min="14344" max="14345" width="4.88671875" style="217" customWidth="1"/>
    <col min="14346" max="14346" width="6.33203125" style="217" bestFit="1" customWidth="1"/>
    <col min="14347" max="14347" width="12" style="217" bestFit="1" customWidth="1"/>
    <col min="14348" max="14348" width="4.88671875" style="217" customWidth="1"/>
    <col min="14349" max="14349" width="8.6640625" style="217" bestFit="1" customWidth="1"/>
    <col min="14350" max="14591" width="9.109375" style="217"/>
    <col min="14592" max="14592" width="20" style="217" customWidth="1"/>
    <col min="14593" max="14593" width="104.109375" style="217" customWidth="1"/>
    <col min="14594" max="14594" width="9.6640625" style="217" customWidth="1"/>
    <col min="14595" max="14595" width="10.5546875" style="217" customWidth="1"/>
    <col min="14596" max="14596" width="36.88671875" style="217" customWidth="1"/>
    <col min="14597" max="14597" width="37.33203125" style="217" customWidth="1"/>
    <col min="14598" max="14598" width="5.109375" style="217" bestFit="1" customWidth="1"/>
    <col min="14599" max="14599" width="14.6640625" style="217" customWidth="1"/>
    <col min="14600" max="14601" width="4.88671875" style="217" customWidth="1"/>
    <col min="14602" max="14602" width="6.33203125" style="217" bestFit="1" customWidth="1"/>
    <col min="14603" max="14603" width="12" style="217" bestFit="1" customWidth="1"/>
    <col min="14604" max="14604" width="4.88671875" style="217" customWidth="1"/>
    <col min="14605" max="14605" width="8.6640625" style="217" bestFit="1" customWidth="1"/>
    <col min="14606" max="14847" width="9.109375" style="217"/>
    <col min="14848" max="14848" width="20" style="217" customWidth="1"/>
    <col min="14849" max="14849" width="104.109375" style="217" customWidth="1"/>
    <col min="14850" max="14850" width="9.6640625" style="217" customWidth="1"/>
    <col min="14851" max="14851" width="10.5546875" style="217" customWidth="1"/>
    <col min="14852" max="14852" width="36.88671875" style="217" customWidth="1"/>
    <col min="14853" max="14853" width="37.33203125" style="217" customWidth="1"/>
    <col min="14854" max="14854" width="5.109375" style="217" bestFit="1" customWidth="1"/>
    <col min="14855" max="14855" width="14.6640625" style="217" customWidth="1"/>
    <col min="14856" max="14857" width="4.88671875" style="217" customWidth="1"/>
    <col min="14858" max="14858" width="6.33203125" style="217" bestFit="1" customWidth="1"/>
    <col min="14859" max="14859" width="12" style="217" bestFit="1" customWidth="1"/>
    <col min="14860" max="14860" width="4.88671875" style="217" customWidth="1"/>
    <col min="14861" max="14861" width="8.6640625" style="217" bestFit="1" customWidth="1"/>
    <col min="14862" max="15103" width="9.109375" style="217"/>
    <col min="15104" max="15104" width="20" style="217" customWidth="1"/>
    <col min="15105" max="15105" width="104.109375" style="217" customWidth="1"/>
    <col min="15106" max="15106" width="9.6640625" style="217" customWidth="1"/>
    <col min="15107" max="15107" width="10.5546875" style="217" customWidth="1"/>
    <col min="15108" max="15108" width="36.88671875" style="217" customWidth="1"/>
    <col min="15109" max="15109" width="37.33203125" style="217" customWidth="1"/>
    <col min="15110" max="15110" width="5.109375" style="217" bestFit="1" customWidth="1"/>
    <col min="15111" max="15111" width="14.6640625" style="217" customWidth="1"/>
    <col min="15112" max="15113" width="4.88671875" style="217" customWidth="1"/>
    <col min="15114" max="15114" width="6.33203125" style="217" bestFit="1" customWidth="1"/>
    <col min="15115" max="15115" width="12" style="217" bestFit="1" customWidth="1"/>
    <col min="15116" max="15116" width="4.88671875" style="217" customWidth="1"/>
    <col min="15117" max="15117" width="8.6640625" style="217" bestFit="1" customWidth="1"/>
    <col min="15118" max="15359" width="9.109375" style="217"/>
    <col min="15360" max="15360" width="20" style="217" customWidth="1"/>
    <col min="15361" max="15361" width="104.109375" style="217" customWidth="1"/>
    <col min="15362" max="15362" width="9.6640625" style="217" customWidth="1"/>
    <col min="15363" max="15363" width="10.5546875" style="217" customWidth="1"/>
    <col min="15364" max="15364" width="36.88671875" style="217" customWidth="1"/>
    <col min="15365" max="15365" width="37.33203125" style="217" customWidth="1"/>
    <col min="15366" max="15366" width="5.109375" style="217" bestFit="1" customWidth="1"/>
    <col min="15367" max="15367" width="14.6640625" style="217" customWidth="1"/>
    <col min="15368" max="15369" width="4.88671875" style="217" customWidth="1"/>
    <col min="15370" max="15370" width="6.33203125" style="217" bestFit="1" customWidth="1"/>
    <col min="15371" max="15371" width="12" style="217" bestFit="1" customWidth="1"/>
    <col min="15372" max="15372" width="4.88671875" style="217" customWidth="1"/>
    <col min="15373" max="15373" width="8.6640625" style="217" bestFit="1" customWidth="1"/>
    <col min="15374" max="15615" width="9.109375" style="217"/>
    <col min="15616" max="15616" width="20" style="217" customWidth="1"/>
    <col min="15617" max="15617" width="104.109375" style="217" customWidth="1"/>
    <col min="15618" max="15618" width="9.6640625" style="217" customWidth="1"/>
    <col min="15619" max="15619" width="10.5546875" style="217" customWidth="1"/>
    <col min="15620" max="15620" width="36.88671875" style="217" customWidth="1"/>
    <col min="15621" max="15621" width="37.33203125" style="217" customWidth="1"/>
    <col min="15622" max="15622" width="5.109375" style="217" bestFit="1" customWidth="1"/>
    <col min="15623" max="15623" width="14.6640625" style="217" customWidth="1"/>
    <col min="15624" max="15625" width="4.88671875" style="217" customWidth="1"/>
    <col min="15626" max="15626" width="6.33203125" style="217" bestFit="1" customWidth="1"/>
    <col min="15627" max="15627" width="12" style="217" bestFit="1" customWidth="1"/>
    <col min="15628" max="15628" width="4.88671875" style="217" customWidth="1"/>
    <col min="15629" max="15629" width="8.6640625" style="217" bestFit="1" customWidth="1"/>
    <col min="15630" max="15871" width="9.109375" style="217"/>
    <col min="15872" max="15872" width="20" style="217" customWidth="1"/>
    <col min="15873" max="15873" width="104.109375" style="217" customWidth="1"/>
    <col min="15874" max="15874" width="9.6640625" style="217" customWidth="1"/>
    <col min="15875" max="15875" width="10.5546875" style="217" customWidth="1"/>
    <col min="15876" max="15876" width="36.88671875" style="217" customWidth="1"/>
    <col min="15877" max="15877" width="37.33203125" style="217" customWidth="1"/>
    <col min="15878" max="15878" width="5.109375" style="217" bestFit="1" customWidth="1"/>
    <col min="15879" max="15879" width="14.6640625" style="217" customWidth="1"/>
    <col min="15880" max="15881" width="4.88671875" style="217" customWidth="1"/>
    <col min="15882" max="15882" width="6.33203125" style="217" bestFit="1" customWidth="1"/>
    <col min="15883" max="15883" width="12" style="217" bestFit="1" customWidth="1"/>
    <col min="15884" max="15884" width="4.88671875" style="217" customWidth="1"/>
    <col min="15885" max="15885" width="8.6640625" style="217" bestFit="1" customWidth="1"/>
    <col min="15886" max="16127" width="9.109375" style="217"/>
    <col min="16128" max="16128" width="20" style="217" customWidth="1"/>
    <col min="16129" max="16129" width="104.109375" style="217" customWidth="1"/>
    <col min="16130" max="16130" width="9.6640625" style="217" customWidth="1"/>
    <col min="16131" max="16131" width="10.5546875" style="217" customWidth="1"/>
    <col min="16132" max="16132" width="36.88671875" style="217" customWidth="1"/>
    <col min="16133" max="16133" width="37.33203125" style="217" customWidth="1"/>
    <col min="16134" max="16134" width="5.109375" style="217" bestFit="1" customWidth="1"/>
    <col min="16135" max="16135" width="14.6640625" style="217" customWidth="1"/>
    <col min="16136" max="16137" width="4.88671875" style="217" customWidth="1"/>
    <col min="16138" max="16138" width="6.33203125" style="217" bestFit="1" customWidth="1"/>
    <col min="16139" max="16139" width="12" style="217" bestFit="1" customWidth="1"/>
    <col min="16140" max="16140" width="4.88671875" style="217" customWidth="1"/>
    <col min="16141" max="16141" width="8.6640625" style="217" bestFit="1" customWidth="1"/>
    <col min="16142" max="16383" width="9.109375" style="217"/>
    <col min="16384" max="16384" width="9.109375" style="217" customWidth="1"/>
  </cols>
  <sheetData>
    <row r="1" spans="1:6" s="19" customFormat="1" ht="69" customHeight="1">
      <c r="A1" s="145" t="s">
        <v>10</v>
      </c>
      <c r="B1" s="146" t="s">
        <v>125</v>
      </c>
      <c r="C1" s="147"/>
      <c r="D1" s="147"/>
      <c r="E1" s="147"/>
      <c r="F1" s="148"/>
    </row>
    <row r="2" spans="1:6" s="20" customFormat="1" ht="40.5" customHeight="1">
      <c r="A2" s="54" t="s">
        <v>1015</v>
      </c>
      <c r="B2" s="54"/>
      <c r="C2" s="54"/>
      <c r="D2" s="54"/>
      <c r="E2" s="54"/>
      <c r="F2" s="54"/>
    </row>
    <row r="3" spans="1:6" s="21" customFormat="1" ht="18" customHeight="1">
      <c r="A3" s="100" t="s">
        <v>1016</v>
      </c>
      <c r="B3" s="100"/>
      <c r="C3" s="100"/>
      <c r="D3" s="100"/>
      <c r="E3" s="100"/>
      <c r="F3" s="100"/>
    </row>
    <row r="4" spans="1:6" s="34" customFormat="1" ht="18" customHeight="1">
      <c r="A4" s="100" t="s">
        <v>0</v>
      </c>
      <c r="B4" s="100"/>
      <c r="C4" s="100"/>
      <c r="D4" s="100"/>
      <c r="E4" s="100"/>
      <c r="F4" s="100"/>
    </row>
    <row r="5" spans="1:6" s="149" customFormat="1" ht="151.5" customHeight="1">
      <c r="A5" s="101" t="s">
        <v>1</v>
      </c>
      <c r="B5" s="101" t="s">
        <v>2</v>
      </c>
      <c r="C5" s="101" t="s">
        <v>3</v>
      </c>
      <c r="D5" s="102" t="s">
        <v>14</v>
      </c>
      <c r="E5" s="103" t="s">
        <v>887</v>
      </c>
      <c r="F5" s="104" t="s">
        <v>888</v>
      </c>
    </row>
    <row r="6" spans="1:6" s="154" customFormat="1">
      <c r="A6" s="101"/>
      <c r="B6" s="101"/>
      <c r="C6" s="150" t="s">
        <v>4</v>
      </c>
      <c r="D6" s="151" t="s">
        <v>5</v>
      </c>
      <c r="E6" s="150" t="s">
        <v>6</v>
      </c>
      <c r="F6" s="152" t="s">
        <v>7</v>
      </c>
    </row>
    <row r="7" spans="1:6" s="160" customFormat="1" ht="21" customHeight="1">
      <c r="A7" s="155" t="s">
        <v>126</v>
      </c>
      <c r="B7" s="156" t="s">
        <v>127</v>
      </c>
      <c r="C7" s="157"/>
      <c r="D7" s="42"/>
      <c r="E7" s="158"/>
      <c r="F7" s="159"/>
    </row>
    <row r="8" spans="1:6" s="160" customFormat="1" ht="33.75" customHeight="1">
      <c r="A8" s="155"/>
      <c r="B8" s="156" t="s">
        <v>128</v>
      </c>
      <c r="C8" s="157"/>
      <c r="D8" s="42"/>
      <c r="E8" s="161"/>
      <c r="F8" s="159"/>
    </row>
    <row r="9" spans="1:6" s="160" customFormat="1" ht="77.25" customHeight="1">
      <c r="A9" s="155"/>
      <c r="B9" s="162" t="s">
        <v>129</v>
      </c>
      <c r="C9" s="157"/>
      <c r="D9" s="42"/>
      <c r="E9" s="161"/>
      <c r="F9" s="159"/>
    </row>
    <row r="10" spans="1:6" s="160" customFormat="1" ht="70.95" customHeight="1">
      <c r="A10" s="155"/>
      <c r="B10" s="162" t="s">
        <v>130</v>
      </c>
      <c r="C10" s="157"/>
      <c r="D10" s="42"/>
      <c r="E10" s="161"/>
      <c r="F10" s="159"/>
    </row>
    <row r="11" spans="1:6" s="160" customFormat="1" ht="72.75" customHeight="1">
      <c r="A11" s="155"/>
      <c r="B11" s="163" t="s">
        <v>131</v>
      </c>
      <c r="C11" s="157"/>
      <c r="D11" s="42"/>
      <c r="E11" s="161"/>
      <c r="F11" s="159"/>
    </row>
    <row r="12" spans="1:6" s="160" customFormat="1" ht="36.75" customHeight="1">
      <c r="A12" s="155"/>
      <c r="B12" s="162" t="s">
        <v>132</v>
      </c>
      <c r="C12" s="157"/>
      <c r="D12" s="42"/>
      <c r="E12" s="161"/>
      <c r="F12" s="159"/>
    </row>
    <row r="13" spans="1:6" s="160" customFormat="1" ht="75.75" customHeight="1">
      <c r="A13" s="155"/>
      <c r="B13" s="162" t="s">
        <v>133</v>
      </c>
      <c r="C13" s="157"/>
      <c r="D13" s="42"/>
      <c r="E13" s="161"/>
      <c r="F13" s="159"/>
    </row>
    <row r="14" spans="1:6" s="160" customFormat="1" ht="33.75" customHeight="1">
      <c r="A14" s="155"/>
      <c r="B14" s="162" t="s">
        <v>134</v>
      </c>
      <c r="C14" s="157"/>
      <c r="D14" s="42"/>
      <c r="E14" s="161"/>
      <c r="F14" s="159"/>
    </row>
    <row r="15" spans="1:6" s="160" customFormat="1" ht="28.5" customHeight="1">
      <c r="A15" s="155"/>
      <c r="B15" s="162" t="s">
        <v>135</v>
      </c>
      <c r="C15" s="157"/>
      <c r="D15" s="42"/>
      <c r="E15" s="161"/>
      <c r="F15" s="159"/>
    </row>
    <row r="16" spans="1:6" s="160" customFormat="1" ht="18.75" customHeight="1">
      <c r="A16" s="155"/>
      <c r="B16" s="162" t="s">
        <v>136</v>
      </c>
      <c r="C16" s="157"/>
      <c r="D16" s="42"/>
      <c r="E16" s="161"/>
      <c r="F16" s="159"/>
    </row>
    <row r="17" spans="1:7" s="160" customFormat="1" ht="21.75" customHeight="1">
      <c r="A17" s="155"/>
      <c r="B17" s="162" t="s">
        <v>137</v>
      </c>
      <c r="C17" s="157"/>
      <c r="D17" s="42"/>
      <c r="E17" s="161"/>
      <c r="F17" s="159"/>
    </row>
    <row r="18" spans="1:7" s="160" customFormat="1" ht="45" customHeight="1">
      <c r="A18" s="155"/>
      <c r="B18" s="162" t="s">
        <v>138</v>
      </c>
      <c r="C18" s="157"/>
      <c r="D18" s="42"/>
      <c r="E18" s="161"/>
      <c r="F18" s="164" t="s">
        <v>947</v>
      </c>
    </row>
    <row r="19" spans="1:7" s="160" customFormat="1" ht="66.75" customHeight="1">
      <c r="A19" s="155"/>
      <c r="B19" s="162" t="s">
        <v>139</v>
      </c>
      <c r="C19" s="157"/>
      <c r="D19" s="42"/>
      <c r="E19" s="161"/>
      <c r="F19" s="159"/>
    </row>
    <row r="20" spans="1:7" s="160" customFormat="1" ht="36.75" customHeight="1">
      <c r="A20" s="155"/>
      <c r="B20" s="162" t="s">
        <v>140</v>
      </c>
      <c r="C20" s="157"/>
      <c r="D20" s="42"/>
      <c r="E20" s="161"/>
      <c r="F20" s="159"/>
    </row>
    <row r="21" spans="1:7" s="160" customFormat="1" ht="24.75" customHeight="1">
      <c r="A21" s="155"/>
      <c r="B21" s="162" t="s">
        <v>141</v>
      </c>
      <c r="C21" s="157"/>
      <c r="D21" s="42"/>
      <c r="E21" s="161"/>
      <c r="F21" s="159"/>
    </row>
    <row r="22" spans="1:7" s="160" customFormat="1" ht="48" customHeight="1">
      <c r="A22" s="155"/>
      <c r="B22" s="162" t="s">
        <v>142</v>
      </c>
      <c r="C22" s="157"/>
      <c r="D22" s="42"/>
      <c r="E22" s="161"/>
      <c r="F22" s="159"/>
    </row>
    <row r="23" spans="1:7" s="160" customFormat="1" ht="35.25" customHeight="1">
      <c r="A23" s="155"/>
      <c r="B23" s="162" t="s">
        <v>143</v>
      </c>
      <c r="C23" s="157"/>
      <c r="D23" s="42"/>
      <c r="E23" s="165"/>
      <c r="F23" s="159"/>
    </row>
    <row r="24" spans="1:7" s="160" customFormat="1" ht="20.25" hidden="1" customHeight="1">
      <c r="A24" s="157" t="s">
        <v>997</v>
      </c>
      <c r="B24" s="163" t="s">
        <v>998</v>
      </c>
      <c r="C24" s="166" t="s">
        <v>12</v>
      </c>
      <c r="D24" s="42">
        <v>0</v>
      </c>
      <c r="E24" s="167">
        <v>12035</v>
      </c>
      <c r="F24" s="159">
        <f t="shared" ref="F24:F55" si="0">E24*D24</f>
        <v>0</v>
      </c>
    </row>
    <row r="25" spans="1:7" s="160" customFormat="1" ht="18.75" customHeight="1">
      <c r="A25" s="157" t="s">
        <v>144</v>
      </c>
      <c r="B25" s="163" t="s">
        <v>145</v>
      </c>
      <c r="C25" s="166" t="s">
        <v>12</v>
      </c>
      <c r="D25" s="42">
        <v>5</v>
      </c>
      <c r="E25" s="167">
        <v>10465</v>
      </c>
      <c r="F25" s="159">
        <f>D25*E25</f>
        <v>52325</v>
      </c>
    </row>
    <row r="26" spans="1:7" s="160" customFormat="1" ht="17.25" customHeight="1">
      <c r="A26" s="157" t="s">
        <v>146</v>
      </c>
      <c r="B26" s="163" t="s">
        <v>993</v>
      </c>
      <c r="C26" s="166" t="s">
        <v>12</v>
      </c>
      <c r="D26" s="42">
        <v>3</v>
      </c>
      <c r="E26" s="167">
        <v>8440</v>
      </c>
      <c r="F26" s="159">
        <f>D26*E26</f>
        <v>25320</v>
      </c>
    </row>
    <row r="27" spans="1:7" s="169" customFormat="1" ht="18.75" hidden="1" customHeight="1">
      <c r="A27" s="157" t="s">
        <v>992</v>
      </c>
      <c r="B27" s="163" t="s">
        <v>986</v>
      </c>
      <c r="C27" s="166" t="s">
        <v>12</v>
      </c>
      <c r="D27" s="42">
        <v>0</v>
      </c>
      <c r="E27" s="167">
        <v>7035</v>
      </c>
      <c r="F27" s="159">
        <f t="shared" si="0"/>
        <v>0</v>
      </c>
      <c r="G27" s="168"/>
    </row>
    <row r="28" spans="1:7" s="169" customFormat="1" ht="18.75" customHeight="1">
      <c r="A28" s="157" t="s">
        <v>147</v>
      </c>
      <c r="B28" s="163" t="s">
        <v>148</v>
      </c>
      <c r="C28" s="166" t="s">
        <v>12</v>
      </c>
      <c r="D28" s="42">
        <v>25</v>
      </c>
      <c r="E28" s="167">
        <v>6730</v>
      </c>
      <c r="F28" s="159">
        <f t="shared" ref="F28:F29" si="1">D28*E28</f>
        <v>168250</v>
      </c>
    </row>
    <row r="29" spans="1:7" s="169" customFormat="1" ht="18" customHeight="1">
      <c r="A29" s="157" t="s">
        <v>149</v>
      </c>
      <c r="B29" s="163" t="s">
        <v>150</v>
      </c>
      <c r="C29" s="166" t="s">
        <v>12</v>
      </c>
      <c r="D29" s="42">
        <v>12</v>
      </c>
      <c r="E29" s="167">
        <v>4750</v>
      </c>
      <c r="F29" s="159">
        <f t="shared" si="1"/>
        <v>57000</v>
      </c>
    </row>
    <row r="30" spans="1:7" s="169" customFormat="1" ht="18.75" hidden="1" customHeight="1">
      <c r="A30" s="157" t="s">
        <v>151</v>
      </c>
      <c r="B30" s="163" t="s">
        <v>152</v>
      </c>
      <c r="C30" s="166" t="s">
        <v>12</v>
      </c>
      <c r="D30" s="42">
        <v>0</v>
      </c>
      <c r="E30" s="167">
        <v>3285</v>
      </c>
      <c r="F30" s="159">
        <f t="shared" si="0"/>
        <v>0</v>
      </c>
    </row>
    <row r="31" spans="1:7" s="169" customFormat="1" ht="18.75" hidden="1" customHeight="1">
      <c r="A31" s="157" t="s">
        <v>153</v>
      </c>
      <c r="B31" s="163" t="s">
        <v>154</v>
      </c>
      <c r="C31" s="166" t="s">
        <v>12</v>
      </c>
      <c r="D31" s="42">
        <v>0</v>
      </c>
      <c r="E31" s="167">
        <v>1815</v>
      </c>
      <c r="F31" s="159">
        <f t="shared" si="0"/>
        <v>0</v>
      </c>
    </row>
    <row r="32" spans="1:7" s="169" customFormat="1" ht="18.75" customHeight="1">
      <c r="A32" s="157" t="s">
        <v>155</v>
      </c>
      <c r="B32" s="163" t="s">
        <v>156</v>
      </c>
      <c r="C32" s="166" t="s">
        <v>12</v>
      </c>
      <c r="D32" s="42">
        <v>2</v>
      </c>
      <c r="E32" s="167">
        <v>1650</v>
      </c>
      <c r="F32" s="159">
        <f>D32*E32</f>
        <v>3300</v>
      </c>
    </row>
    <row r="33" spans="1:6" s="169" customFormat="1" ht="69" customHeight="1">
      <c r="A33" s="157"/>
      <c r="B33" s="162" t="s">
        <v>157</v>
      </c>
      <c r="C33" s="166"/>
      <c r="D33" s="42"/>
      <c r="E33" s="165"/>
      <c r="F33" s="159">
        <f t="shared" si="0"/>
        <v>0</v>
      </c>
    </row>
    <row r="34" spans="1:6" s="169" customFormat="1" ht="21" customHeight="1">
      <c r="A34" s="155" t="s">
        <v>158</v>
      </c>
      <c r="B34" s="170" t="s">
        <v>159</v>
      </c>
      <c r="C34" s="166"/>
      <c r="D34" s="42"/>
      <c r="E34" s="165"/>
      <c r="F34" s="159">
        <f t="shared" si="0"/>
        <v>0</v>
      </c>
    </row>
    <row r="35" spans="1:6" s="169" customFormat="1" ht="52.5" customHeight="1">
      <c r="A35" s="157"/>
      <c r="B35" s="171" t="s">
        <v>160</v>
      </c>
      <c r="C35" s="166"/>
      <c r="D35" s="172"/>
      <c r="E35" s="165"/>
      <c r="F35" s="159">
        <f t="shared" si="0"/>
        <v>0</v>
      </c>
    </row>
    <row r="36" spans="1:6" s="169" customFormat="1" ht="2.25" hidden="1" customHeight="1">
      <c r="A36" s="157" t="s">
        <v>161</v>
      </c>
      <c r="B36" s="163" t="s">
        <v>176</v>
      </c>
      <c r="C36" s="173" t="s">
        <v>11</v>
      </c>
      <c r="D36" s="42">
        <v>0</v>
      </c>
      <c r="E36" s="167">
        <v>39605</v>
      </c>
      <c r="F36" s="159">
        <f t="shared" si="0"/>
        <v>0</v>
      </c>
    </row>
    <row r="37" spans="1:6" s="169" customFormat="1" ht="24.75" hidden="1" customHeight="1">
      <c r="A37" s="157" t="s">
        <v>161</v>
      </c>
      <c r="B37" s="163" t="s">
        <v>162</v>
      </c>
      <c r="C37" s="173" t="s">
        <v>11</v>
      </c>
      <c r="D37" s="42">
        <v>0</v>
      </c>
      <c r="E37" s="167">
        <v>26405</v>
      </c>
      <c r="F37" s="159">
        <f t="shared" si="0"/>
        <v>0</v>
      </c>
    </row>
    <row r="38" spans="1:6" s="169" customFormat="1" ht="24.75" hidden="1" customHeight="1">
      <c r="A38" s="157" t="s">
        <v>163</v>
      </c>
      <c r="B38" s="163" t="s">
        <v>164</v>
      </c>
      <c r="C38" s="173" t="s">
        <v>11</v>
      </c>
      <c r="D38" s="42">
        <v>0</v>
      </c>
      <c r="E38" s="167">
        <v>18170</v>
      </c>
      <c r="F38" s="159">
        <f t="shared" si="0"/>
        <v>0</v>
      </c>
    </row>
    <row r="39" spans="1:6" s="169" customFormat="1" ht="24" customHeight="1">
      <c r="A39" s="157" t="s">
        <v>165</v>
      </c>
      <c r="B39" s="163" t="s">
        <v>166</v>
      </c>
      <c r="C39" s="173" t="s">
        <v>11</v>
      </c>
      <c r="D39" s="42">
        <v>3</v>
      </c>
      <c r="E39" s="167">
        <v>4355</v>
      </c>
      <c r="F39" s="159">
        <f t="shared" ref="F39" si="2">D39*E39</f>
        <v>13065</v>
      </c>
    </row>
    <row r="40" spans="1:6" s="169" customFormat="1" ht="24.75" hidden="1" customHeight="1">
      <c r="A40" s="157" t="s">
        <v>167</v>
      </c>
      <c r="B40" s="163" t="s">
        <v>168</v>
      </c>
      <c r="C40" s="173" t="s">
        <v>11</v>
      </c>
      <c r="D40" s="172">
        <v>0</v>
      </c>
      <c r="E40" s="167">
        <v>4015</v>
      </c>
      <c r="F40" s="159">
        <f t="shared" si="0"/>
        <v>0</v>
      </c>
    </row>
    <row r="41" spans="1:6" s="169" customFormat="1" ht="24.75" hidden="1" customHeight="1">
      <c r="A41" s="157" t="s">
        <v>169</v>
      </c>
      <c r="B41" s="163" t="s">
        <v>170</v>
      </c>
      <c r="C41" s="173" t="s">
        <v>11</v>
      </c>
      <c r="D41" s="172">
        <v>0</v>
      </c>
      <c r="E41" s="167">
        <v>3615</v>
      </c>
      <c r="F41" s="159">
        <f t="shared" si="0"/>
        <v>0</v>
      </c>
    </row>
    <row r="42" spans="1:6" s="169" customFormat="1" ht="24.75" hidden="1" customHeight="1">
      <c r="A42" s="157" t="s">
        <v>171</v>
      </c>
      <c r="B42" s="163" t="s">
        <v>172</v>
      </c>
      <c r="C42" s="173" t="s">
        <v>11</v>
      </c>
      <c r="D42" s="172">
        <v>0</v>
      </c>
      <c r="E42" s="167">
        <v>2575</v>
      </c>
      <c r="F42" s="159">
        <f t="shared" si="0"/>
        <v>0</v>
      </c>
    </row>
    <row r="43" spans="1:6" s="169" customFormat="1" ht="60" customHeight="1">
      <c r="A43" s="155" t="s">
        <v>173</v>
      </c>
      <c r="B43" s="171" t="s">
        <v>174</v>
      </c>
      <c r="C43" s="166"/>
      <c r="D43" s="42"/>
      <c r="E43" s="174"/>
      <c r="F43" s="159"/>
    </row>
    <row r="44" spans="1:6" s="169" customFormat="1" ht="24" customHeight="1">
      <c r="A44" s="157" t="s">
        <v>419</v>
      </c>
      <c r="B44" s="163" t="s">
        <v>176</v>
      </c>
      <c r="C44" s="173" t="s">
        <v>11</v>
      </c>
      <c r="D44" s="42">
        <v>1</v>
      </c>
      <c r="E44" s="167">
        <v>30465</v>
      </c>
      <c r="F44" s="159">
        <f t="shared" ref="F44" si="3">D44*E44</f>
        <v>30465</v>
      </c>
    </row>
    <row r="45" spans="1:6" s="169" customFormat="1" ht="24.75" hidden="1" customHeight="1">
      <c r="A45" s="157" t="s">
        <v>175</v>
      </c>
      <c r="B45" s="163" t="s">
        <v>162</v>
      </c>
      <c r="C45" s="173" t="s">
        <v>11</v>
      </c>
      <c r="D45" s="42">
        <v>0</v>
      </c>
      <c r="E45" s="167">
        <v>20310</v>
      </c>
      <c r="F45" s="159">
        <f t="shared" si="0"/>
        <v>0</v>
      </c>
    </row>
    <row r="46" spans="1:6" s="169" customFormat="1" ht="24.9" customHeight="1">
      <c r="A46" s="157" t="s">
        <v>177</v>
      </c>
      <c r="B46" s="163" t="s">
        <v>179</v>
      </c>
      <c r="C46" s="173" t="s">
        <v>11</v>
      </c>
      <c r="D46" s="42">
        <v>1</v>
      </c>
      <c r="E46" s="167">
        <v>10160</v>
      </c>
      <c r="F46" s="159">
        <f t="shared" ref="F46:F47" si="4">D46*E46</f>
        <v>10160</v>
      </c>
    </row>
    <row r="47" spans="1:6" s="169" customFormat="1" ht="21" customHeight="1">
      <c r="A47" s="157" t="s">
        <v>178</v>
      </c>
      <c r="B47" s="163" t="s">
        <v>181</v>
      </c>
      <c r="C47" s="173" t="s">
        <v>11</v>
      </c>
      <c r="D47" s="42">
        <v>4</v>
      </c>
      <c r="E47" s="167">
        <v>3435</v>
      </c>
      <c r="F47" s="159">
        <f t="shared" si="4"/>
        <v>13740</v>
      </c>
    </row>
    <row r="48" spans="1:6" s="169" customFormat="1" ht="24.75" hidden="1" customHeight="1">
      <c r="A48" s="157" t="s">
        <v>180</v>
      </c>
      <c r="B48" s="163" t="s">
        <v>168</v>
      </c>
      <c r="C48" s="173" t="s">
        <v>11</v>
      </c>
      <c r="D48" s="172">
        <v>0</v>
      </c>
      <c r="E48" s="167">
        <v>3095</v>
      </c>
      <c r="F48" s="159">
        <f t="shared" si="0"/>
        <v>0</v>
      </c>
    </row>
    <row r="49" spans="1:6" s="169" customFormat="1" ht="24.75" hidden="1" customHeight="1">
      <c r="A49" s="157" t="s">
        <v>182</v>
      </c>
      <c r="B49" s="163" t="s">
        <v>184</v>
      </c>
      <c r="C49" s="173" t="s">
        <v>11</v>
      </c>
      <c r="D49" s="172">
        <v>0</v>
      </c>
      <c r="E49" s="167">
        <v>2785</v>
      </c>
      <c r="F49" s="159">
        <f t="shared" si="0"/>
        <v>0</v>
      </c>
    </row>
    <row r="50" spans="1:6" s="169" customFormat="1" ht="24.9" customHeight="1">
      <c r="A50" s="157" t="s">
        <v>183</v>
      </c>
      <c r="B50" s="163" t="s">
        <v>172</v>
      </c>
      <c r="C50" s="173" t="s">
        <v>11</v>
      </c>
      <c r="D50" s="42">
        <v>3</v>
      </c>
      <c r="E50" s="167">
        <f>1800*1.1</f>
        <v>1980.0000000000002</v>
      </c>
      <c r="F50" s="159">
        <f t="shared" ref="F50" si="5">D50*E50</f>
        <v>5940.0000000000009</v>
      </c>
    </row>
    <row r="51" spans="1:6" s="169" customFormat="1" ht="24.9" customHeight="1">
      <c r="A51" s="155" t="s">
        <v>185</v>
      </c>
      <c r="B51" s="126" t="s">
        <v>186</v>
      </c>
      <c r="C51" s="166"/>
      <c r="D51" s="42"/>
      <c r="E51" s="165"/>
      <c r="F51" s="159">
        <f t="shared" si="0"/>
        <v>0</v>
      </c>
    </row>
    <row r="52" spans="1:6" s="169" customFormat="1" ht="22.5" customHeight="1">
      <c r="A52" s="157" t="s">
        <v>187</v>
      </c>
      <c r="B52" s="163" t="s">
        <v>188</v>
      </c>
      <c r="C52" s="173" t="s">
        <v>11</v>
      </c>
      <c r="D52" s="42">
        <v>1</v>
      </c>
      <c r="E52" s="167">
        <v>40880</v>
      </c>
      <c r="F52" s="159">
        <f t="shared" ref="F52" si="6">D52*E52</f>
        <v>40880</v>
      </c>
    </row>
    <row r="53" spans="1:6" s="169" customFormat="1" ht="24.75" hidden="1" customHeight="1">
      <c r="A53" s="157" t="s">
        <v>189</v>
      </c>
      <c r="B53" s="163" t="s">
        <v>190</v>
      </c>
      <c r="C53" s="173" t="s">
        <v>11</v>
      </c>
      <c r="D53" s="42">
        <v>0</v>
      </c>
      <c r="E53" s="167">
        <v>45420</v>
      </c>
      <c r="F53" s="159">
        <f t="shared" si="0"/>
        <v>0</v>
      </c>
    </row>
    <row r="54" spans="1:6" s="169" customFormat="1" ht="24.75" hidden="1" customHeight="1">
      <c r="A54" s="157" t="s">
        <v>191</v>
      </c>
      <c r="B54" s="163" t="s">
        <v>192</v>
      </c>
      <c r="C54" s="173" t="s">
        <v>11</v>
      </c>
      <c r="D54" s="42">
        <v>0</v>
      </c>
      <c r="E54" s="167">
        <v>49970</v>
      </c>
      <c r="F54" s="159">
        <f t="shared" si="0"/>
        <v>0</v>
      </c>
    </row>
    <row r="55" spans="1:6" s="154" customFormat="1" ht="27.75" customHeight="1">
      <c r="A55" s="101" t="s">
        <v>193</v>
      </c>
      <c r="B55" s="170" t="s">
        <v>194</v>
      </c>
      <c r="C55" s="153"/>
      <c r="D55" s="138"/>
      <c r="E55" s="165"/>
      <c r="F55" s="159">
        <f t="shared" si="0"/>
        <v>0</v>
      </c>
    </row>
    <row r="56" spans="1:6" s="154" customFormat="1" ht="2.25" hidden="1" customHeight="1">
      <c r="A56" s="101"/>
      <c r="B56" s="162" t="s">
        <v>195</v>
      </c>
      <c r="C56" s="153"/>
      <c r="D56" s="138"/>
      <c r="E56" s="165"/>
      <c r="F56" s="159">
        <f t="shared" ref="F56:F87" si="7">E56*D56</f>
        <v>0</v>
      </c>
    </row>
    <row r="57" spans="1:6" s="154" customFormat="1" ht="36" hidden="1" customHeight="1">
      <c r="A57" s="101"/>
      <c r="B57" s="162" t="s">
        <v>196</v>
      </c>
      <c r="C57" s="153"/>
      <c r="D57" s="138"/>
      <c r="E57" s="165"/>
      <c r="F57" s="159">
        <f t="shared" si="7"/>
        <v>0</v>
      </c>
    </row>
    <row r="58" spans="1:6" s="154" customFormat="1" ht="25.5" hidden="1" customHeight="1">
      <c r="A58" s="101" t="s">
        <v>197</v>
      </c>
      <c r="B58" s="170" t="s">
        <v>198</v>
      </c>
      <c r="C58" s="153"/>
      <c r="D58" s="138"/>
      <c r="E58" s="165"/>
      <c r="F58" s="159">
        <f t="shared" si="7"/>
        <v>0</v>
      </c>
    </row>
    <row r="59" spans="1:6" s="154" customFormat="1" ht="24" hidden="1" customHeight="1">
      <c r="A59" s="153" t="s">
        <v>358</v>
      </c>
      <c r="B59" s="163" t="s">
        <v>199</v>
      </c>
      <c r="C59" s="166" t="s">
        <v>12</v>
      </c>
      <c r="D59" s="42">
        <v>0</v>
      </c>
      <c r="E59" s="167">
        <v>12115</v>
      </c>
      <c r="F59" s="159">
        <f t="shared" si="7"/>
        <v>0</v>
      </c>
    </row>
    <row r="60" spans="1:6" s="154" customFormat="1" ht="24" hidden="1" customHeight="1">
      <c r="A60" s="153" t="s">
        <v>359</v>
      </c>
      <c r="B60" s="163" t="s">
        <v>200</v>
      </c>
      <c r="C60" s="166" t="s">
        <v>12</v>
      </c>
      <c r="D60" s="42">
        <v>0</v>
      </c>
      <c r="E60" s="167">
        <v>12130</v>
      </c>
      <c r="F60" s="159">
        <f t="shared" si="7"/>
        <v>0</v>
      </c>
    </row>
    <row r="61" spans="1:6" s="154" customFormat="1" ht="24" hidden="1" customHeight="1">
      <c r="A61" s="153" t="s">
        <v>360</v>
      </c>
      <c r="B61" s="163" t="s">
        <v>201</v>
      </c>
      <c r="C61" s="166" t="s">
        <v>12</v>
      </c>
      <c r="D61" s="42">
        <v>0</v>
      </c>
      <c r="E61" s="167">
        <v>5050</v>
      </c>
      <c r="F61" s="159">
        <f t="shared" si="7"/>
        <v>0</v>
      </c>
    </row>
    <row r="62" spans="1:6" s="154" customFormat="1" ht="24" hidden="1" customHeight="1">
      <c r="A62" s="153" t="s">
        <v>361</v>
      </c>
      <c r="B62" s="163" t="s">
        <v>202</v>
      </c>
      <c r="C62" s="166" t="s">
        <v>12</v>
      </c>
      <c r="D62" s="42">
        <v>0</v>
      </c>
      <c r="E62" s="167">
        <v>7570</v>
      </c>
      <c r="F62" s="159">
        <f t="shared" si="7"/>
        <v>0</v>
      </c>
    </row>
    <row r="63" spans="1:6" s="154" customFormat="1" ht="24" hidden="1" customHeight="1">
      <c r="A63" s="153" t="s">
        <v>362</v>
      </c>
      <c r="B63" s="163" t="s">
        <v>203</v>
      </c>
      <c r="C63" s="166" t="s">
        <v>12</v>
      </c>
      <c r="D63" s="42">
        <v>0</v>
      </c>
      <c r="E63" s="167">
        <v>1515</v>
      </c>
      <c r="F63" s="159">
        <f t="shared" si="7"/>
        <v>0</v>
      </c>
    </row>
    <row r="64" spans="1:6" s="154" customFormat="1" ht="24" hidden="1" customHeight="1">
      <c r="A64" s="153" t="s">
        <v>363</v>
      </c>
      <c r="B64" s="163" t="s">
        <v>204</v>
      </c>
      <c r="C64" s="166" t="s">
        <v>12</v>
      </c>
      <c r="D64" s="42">
        <v>0</v>
      </c>
      <c r="E64" s="167">
        <v>1820</v>
      </c>
      <c r="F64" s="159">
        <f t="shared" si="7"/>
        <v>0</v>
      </c>
    </row>
    <row r="65" spans="1:6" s="154" customFormat="1" ht="24" customHeight="1">
      <c r="A65" s="153" t="s">
        <v>364</v>
      </c>
      <c r="B65" s="163" t="s">
        <v>205</v>
      </c>
      <c r="C65" s="166" t="s">
        <v>12</v>
      </c>
      <c r="D65" s="42">
        <v>12</v>
      </c>
      <c r="E65" s="167">
        <v>1225</v>
      </c>
      <c r="F65" s="159">
        <f t="shared" ref="F65" si="8">D65*E65</f>
        <v>14700</v>
      </c>
    </row>
    <row r="66" spans="1:6" s="154" customFormat="1" ht="24" hidden="1" customHeight="1">
      <c r="A66" s="153" t="s">
        <v>365</v>
      </c>
      <c r="B66" s="163" t="s">
        <v>206</v>
      </c>
      <c r="C66" s="166" t="s">
        <v>12</v>
      </c>
      <c r="D66" s="42">
        <v>0</v>
      </c>
      <c r="E66" s="167">
        <v>1165</v>
      </c>
      <c r="F66" s="159">
        <f>E66*D66</f>
        <v>0</v>
      </c>
    </row>
    <row r="67" spans="1:6" s="154" customFormat="1" ht="24" hidden="1" customHeight="1">
      <c r="A67" s="153" t="s">
        <v>366</v>
      </c>
      <c r="B67" s="163" t="s">
        <v>207</v>
      </c>
      <c r="C67" s="166" t="s">
        <v>12</v>
      </c>
      <c r="D67" s="42">
        <v>0</v>
      </c>
      <c r="E67" s="167">
        <v>1060</v>
      </c>
      <c r="F67" s="159">
        <f t="shared" si="7"/>
        <v>0</v>
      </c>
    </row>
    <row r="68" spans="1:6" s="154" customFormat="1" ht="24" customHeight="1">
      <c r="A68" s="153" t="s">
        <v>357</v>
      </c>
      <c r="B68" s="163" t="s">
        <v>208</v>
      </c>
      <c r="C68" s="166" t="s">
        <v>12</v>
      </c>
      <c r="D68" s="42">
        <v>2</v>
      </c>
      <c r="E68" s="167">
        <v>1010</v>
      </c>
      <c r="F68" s="159">
        <f t="shared" ref="F68" si="9">D68*E68</f>
        <v>2020</v>
      </c>
    </row>
    <row r="69" spans="1:6" s="154" customFormat="1" ht="25.5" customHeight="1">
      <c r="A69" s="101" t="s">
        <v>209</v>
      </c>
      <c r="B69" s="170" t="s">
        <v>210</v>
      </c>
      <c r="C69" s="153"/>
      <c r="D69" s="138"/>
      <c r="E69" s="165"/>
      <c r="F69" s="159">
        <f t="shared" si="7"/>
        <v>0</v>
      </c>
    </row>
    <row r="70" spans="1:6" s="154" customFormat="1" ht="26.25" customHeight="1">
      <c r="A70" s="101" t="s">
        <v>211</v>
      </c>
      <c r="B70" s="175" t="s">
        <v>212</v>
      </c>
      <c r="C70" s="176"/>
      <c r="D70" s="42"/>
      <c r="E70" s="167"/>
      <c r="F70" s="159">
        <f t="shared" si="7"/>
        <v>0</v>
      </c>
    </row>
    <row r="71" spans="1:6" s="154" customFormat="1" ht="30" customHeight="1">
      <c r="A71" s="153" t="s">
        <v>213</v>
      </c>
      <c r="B71" s="177" t="s">
        <v>844</v>
      </c>
      <c r="C71" s="176" t="s">
        <v>11</v>
      </c>
      <c r="D71" s="42">
        <v>3</v>
      </c>
      <c r="E71" s="167">
        <v>20315</v>
      </c>
      <c r="F71" s="159">
        <f t="shared" ref="F71" si="10">D71*E71</f>
        <v>60945</v>
      </c>
    </row>
    <row r="72" spans="1:6" s="154" customFormat="1" ht="0.75" customHeight="1">
      <c r="A72" s="153" t="s">
        <v>214</v>
      </c>
      <c r="B72" s="177" t="s">
        <v>845</v>
      </c>
      <c r="C72" s="176" t="s">
        <v>11</v>
      </c>
      <c r="D72" s="42">
        <v>0</v>
      </c>
      <c r="E72" s="167">
        <v>25395</v>
      </c>
      <c r="F72" s="159">
        <f t="shared" si="7"/>
        <v>0</v>
      </c>
    </row>
    <row r="73" spans="1:6" s="154" customFormat="1" ht="30" hidden="1" customHeight="1">
      <c r="A73" s="153" t="s">
        <v>215</v>
      </c>
      <c r="B73" s="162" t="s">
        <v>846</v>
      </c>
      <c r="C73" s="153" t="s">
        <v>11</v>
      </c>
      <c r="D73" s="153">
        <v>0</v>
      </c>
      <c r="E73" s="178">
        <v>38095</v>
      </c>
      <c r="F73" s="159">
        <f t="shared" si="7"/>
        <v>0</v>
      </c>
    </row>
    <row r="74" spans="1:6" s="154" customFormat="1" ht="30" hidden="1" customHeight="1">
      <c r="A74" s="153" t="s">
        <v>979</v>
      </c>
      <c r="B74" s="179" t="s">
        <v>978</v>
      </c>
      <c r="C74" s="176" t="s">
        <v>11</v>
      </c>
      <c r="D74" s="42">
        <v>0</v>
      </c>
      <c r="E74" s="167">
        <v>58760</v>
      </c>
      <c r="F74" s="159">
        <f t="shared" si="7"/>
        <v>0</v>
      </c>
    </row>
    <row r="75" spans="1:6" s="154" customFormat="1" ht="0.75" hidden="1" customHeight="1">
      <c r="A75" s="101" t="s">
        <v>216</v>
      </c>
      <c r="B75" s="180" t="s">
        <v>217</v>
      </c>
      <c r="C75" s="176"/>
      <c r="D75" s="42"/>
      <c r="E75" s="165"/>
      <c r="F75" s="159"/>
    </row>
    <row r="76" spans="1:6" s="154" customFormat="1" ht="24.75" hidden="1" customHeight="1">
      <c r="A76" s="153" t="s">
        <v>218</v>
      </c>
      <c r="B76" s="181" t="s">
        <v>847</v>
      </c>
      <c r="C76" s="176" t="s">
        <v>11</v>
      </c>
      <c r="D76" s="42">
        <v>0</v>
      </c>
      <c r="E76" s="167">
        <v>4645</v>
      </c>
      <c r="F76" s="159">
        <f t="shared" si="7"/>
        <v>0</v>
      </c>
    </row>
    <row r="77" spans="1:6" s="154" customFormat="1" ht="24.75" hidden="1" customHeight="1">
      <c r="A77" s="153" t="s">
        <v>219</v>
      </c>
      <c r="B77" s="181" t="s">
        <v>848</v>
      </c>
      <c r="C77" s="176" t="s">
        <v>11</v>
      </c>
      <c r="D77" s="42">
        <v>0</v>
      </c>
      <c r="E77" s="167">
        <v>6965</v>
      </c>
      <c r="F77" s="159">
        <f t="shared" si="7"/>
        <v>0</v>
      </c>
    </row>
    <row r="78" spans="1:6" s="154" customFormat="1" ht="24.75" hidden="1" customHeight="1">
      <c r="A78" s="153" t="s">
        <v>220</v>
      </c>
      <c r="B78" s="181" t="s">
        <v>849</v>
      </c>
      <c r="C78" s="176" t="s">
        <v>11</v>
      </c>
      <c r="D78" s="42">
        <v>0</v>
      </c>
      <c r="E78" s="167">
        <v>11610</v>
      </c>
      <c r="F78" s="159">
        <f t="shared" si="7"/>
        <v>0</v>
      </c>
    </row>
    <row r="79" spans="1:6" s="154" customFormat="1" ht="24.75" hidden="1" customHeight="1">
      <c r="A79" s="153" t="s">
        <v>981</v>
      </c>
      <c r="B79" s="182" t="s">
        <v>980</v>
      </c>
      <c r="C79" s="176" t="s">
        <v>11</v>
      </c>
      <c r="D79" s="42">
        <v>0</v>
      </c>
      <c r="E79" s="167">
        <v>26405</v>
      </c>
      <c r="F79" s="159">
        <f t="shared" si="7"/>
        <v>0</v>
      </c>
    </row>
    <row r="80" spans="1:6" s="154" customFormat="1" ht="26.25" hidden="1" customHeight="1">
      <c r="A80" s="101" t="s">
        <v>221</v>
      </c>
      <c r="B80" s="180" t="s">
        <v>222</v>
      </c>
      <c r="C80" s="176"/>
      <c r="D80" s="42"/>
      <c r="E80" s="167"/>
      <c r="F80" s="159">
        <f t="shared" si="7"/>
        <v>0</v>
      </c>
    </row>
    <row r="81" spans="1:6" s="154" customFormat="1" ht="24.75" hidden="1" customHeight="1">
      <c r="A81" s="153" t="s">
        <v>223</v>
      </c>
      <c r="B81" s="181" t="s">
        <v>850</v>
      </c>
      <c r="C81" s="176" t="s">
        <v>11</v>
      </c>
      <c r="D81" s="42">
        <v>0</v>
      </c>
      <c r="E81" s="167">
        <v>30280</v>
      </c>
      <c r="F81" s="159">
        <f t="shared" si="7"/>
        <v>0</v>
      </c>
    </row>
    <row r="82" spans="1:6" s="154" customFormat="1" ht="24.75" hidden="1" customHeight="1">
      <c r="A82" s="153" t="s">
        <v>224</v>
      </c>
      <c r="B82" s="181" t="s">
        <v>851</v>
      </c>
      <c r="C82" s="176" t="s">
        <v>11</v>
      </c>
      <c r="D82" s="42">
        <v>0</v>
      </c>
      <c r="E82" s="167">
        <f>36700*1.1</f>
        <v>40370</v>
      </c>
      <c r="F82" s="159">
        <f t="shared" si="7"/>
        <v>0</v>
      </c>
    </row>
    <row r="83" spans="1:6" s="154" customFormat="1" ht="24.75" hidden="1" customHeight="1">
      <c r="A83" s="153" t="s">
        <v>225</v>
      </c>
      <c r="B83" s="181" t="s">
        <v>852</v>
      </c>
      <c r="C83" s="176" t="s">
        <v>11</v>
      </c>
      <c r="D83" s="42">
        <v>0</v>
      </c>
      <c r="E83" s="167">
        <v>50465</v>
      </c>
      <c r="F83" s="159">
        <f t="shared" si="7"/>
        <v>0</v>
      </c>
    </row>
    <row r="84" spans="1:6" s="154" customFormat="1" ht="28.5" hidden="1" customHeight="1">
      <c r="A84" s="101" t="s">
        <v>226</v>
      </c>
      <c r="B84" s="180" t="s">
        <v>227</v>
      </c>
      <c r="C84" s="176"/>
      <c r="D84" s="42"/>
      <c r="E84" s="165"/>
      <c r="F84" s="159">
        <f t="shared" si="7"/>
        <v>0</v>
      </c>
    </row>
    <row r="85" spans="1:6" s="154" customFormat="1" ht="33.75" customHeight="1">
      <c r="A85" s="101" t="s">
        <v>228</v>
      </c>
      <c r="B85" s="175" t="s">
        <v>229</v>
      </c>
      <c r="C85" s="176"/>
      <c r="D85" s="42"/>
      <c r="E85" s="165"/>
      <c r="F85" s="159">
        <f t="shared" si="7"/>
        <v>0</v>
      </c>
    </row>
    <row r="86" spans="1:6" s="154" customFormat="1" ht="26.4" hidden="1">
      <c r="A86" s="153" t="s">
        <v>230</v>
      </c>
      <c r="B86" s="177" t="s">
        <v>999</v>
      </c>
      <c r="C86" s="176" t="s">
        <v>11</v>
      </c>
      <c r="D86" s="183">
        <v>0</v>
      </c>
      <c r="E86" s="167">
        <f>1500*1.15</f>
        <v>1724.9999999999998</v>
      </c>
      <c r="F86" s="159">
        <f t="shared" si="7"/>
        <v>0</v>
      </c>
    </row>
    <row r="87" spans="1:6" s="154" customFormat="1" ht="26.4" hidden="1">
      <c r="A87" s="153" t="s">
        <v>230</v>
      </c>
      <c r="B87" s="177" t="s">
        <v>853</v>
      </c>
      <c r="C87" s="176" t="s">
        <v>11</v>
      </c>
      <c r="D87" s="42">
        <v>0</v>
      </c>
      <c r="E87" s="167">
        <v>1580</v>
      </c>
      <c r="F87" s="159">
        <f t="shared" si="7"/>
        <v>0</v>
      </c>
    </row>
    <row r="88" spans="1:6" s="154" customFormat="1" ht="5.25" hidden="1" customHeight="1">
      <c r="A88" s="153" t="s">
        <v>231</v>
      </c>
      <c r="B88" s="177" t="s">
        <v>854</v>
      </c>
      <c r="C88" s="176" t="s">
        <v>11</v>
      </c>
      <c r="D88" s="42">
        <v>0</v>
      </c>
      <c r="E88" s="167">
        <v>1440</v>
      </c>
      <c r="F88" s="159">
        <f t="shared" ref="F88:F105" si="11">E88*D88</f>
        <v>0</v>
      </c>
    </row>
    <row r="89" spans="1:6" s="154" customFormat="1" ht="48" customHeight="1">
      <c r="A89" s="153" t="s">
        <v>983</v>
      </c>
      <c r="B89" s="177" t="s">
        <v>855</v>
      </c>
      <c r="C89" s="176" t="s">
        <v>11</v>
      </c>
      <c r="D89" s="42">
        <v>2</v>
      </c>
      <c r="E89" s="167">
        <v>1305</v>
      </c>
      <c r="F89" s="159">
        <f t="shared" ref="F89" si="12">D89*E89</f>
        <v>2610</v>
      </c>
    </row>
    <row r="90" spans="1:6" s="154" customFormat="1" ht="28.5" hidden="1" customHeight="1">
      <c r="A90" s="101" t="s">
        <v>232</v>
      </c>
      <c r="B90" s="175" t="s">
        <v>233</v>
      </c>
      <c r="C90" s="176"/>
      <c r="D90" s="42"/>
      <c r="E90" s="165"/>
      <c r="F90" s="159">
        <f t="shared" si="11"/>
        <v>0</v>
      </c>
    </row>
    <row r="91" spans="1:6" s="154" customFormat="1" ht="28.5" hidden="1" customHeight="1">
      <c r="A91" s="153" t="s">
        <v>234</v>
      </c>
      <c r="B91" s="177" t="s">
        <v>1000</v>
      </c>
      <c r="C91" s="176" t="s">
        <v>11</v>
      </c>
      <c r="D91" s="42">
        <v>0</v>
      </c>
      <c r="E91" s="167">
        <f>1500*1.15</f>
        <v>1724.9999999999998</v>
      </c>
      <c r="F91" s="159">
        <f t="shared" si="11"/>
        <v>0</v>
      </c>
    </row>
    <row r="92" spans="1:6" s="154" customFormat="1" ht="36" hidden="1" customHeight="1">
      <c r="A92" s="153" t="s">
        <v>234</v>
      </c>
      <c r="B92" s="177" t="s">
        <v>857</v>
      </c>
      <c r="C92" s="176" t="s">
        <v>11</v>
      </c>
      <c r="D92" s="42">
        <v>0</v>
      </c>
      <c r="E92" s="167">
        <v>930</v>
      </c>
      <c r="F92" s="159">
        <f t="shared" si="11"/>
        <v>0</v>
      </c>
    </row>
    <row r="93" spans="1:6" s="154" customFormat="1" ht="30" hidden="1" customHeight="1">
      <c r="A93" s="153" t="s">
        <v>235</v>
      </c>
      <c r="B93" s="177" t="s">
        <v>856</v>
      </c>
      <c r="C93" s="176" t="s">
        <v>11</v>
      </c>
      <c r="D93" s="42">
        <v>0</v>
      </c>
      <c r="E93" s="167">
        <v>585</v>
      </c>
      <c r="F93" s="159">
        <f t="shared" si="11"/>
        <v>0</v>
      </c>
    </row>
    <row r="94" spans="1:6" s="154" customFormat="1" ht="36.75" hidden="1" customHeight="1">
      <c r="A94" s="153" t="s">
        <v>984</v>
      </c>
      <c r="B94" s="177" t="s">
        <v>858</v>
      </c>
      <c r="C94" s="176" t="s">
        <v>11</v>
      </c>
      <c r="D94" s="42">
        <v>0</v>
      </c>
      <c r="E94" s="167">
        <v>465</v>
      </c>
      <c r="F94" s="159">
        <f t="shared" si="11"/>
        <v>0</v>
      </c>
    </row>
    <row r="95" spans="1:6" s="154" customFormat="1" ht="27.75" hidden="1" customHeight="1">
      <c r="A95" s="101" t="s">
        <v>236</v>
      </c>
      <c r="B95" s="180" t="s">
        <v>237</v>
      </c>
      <c r="C95" s="176"/>
      <c r="D95" s="42"/>
      <c r="E95" s="165"/>
      <c r="F95" s="159">
        <f t="shared" si="11"/>
        <v>0</v>
      </c>
    </row>
    <row r="96" spans="1:6" s="154" customFormat="1" ht="34.5" hidden="1" customHeight="1">
      <c r="A96" s="101" t="s">
        <v>238</v>
      </c>
      <c r="B96" s="180" t="s">
        <v>239</v>
      </c>
      <c r="C96" s="176"/>
      <c r="D96" s="42"/>
      <c r="E96" s="165"/>
      <c r="F96" s="159">
        <f t="shared" si="11"/>
        <v>0</v>
      </c>
    </row>
    <row r="97" spans="1:6" s="154" customFormat="1" ht="34.5" hidden="1" customHeight="1">
      <c r="A97" s="153" t="s">
        <v>985</v>
      </c>
      <c r="B97" s="184" t="s">
        <v>1001</v>
      </c>
      <c r="C97" s="176" t="s">
        <v>11</v>
      </c>
      <c r="D97" s="42">
        <v>0</v>
      </c>
      <c r="E97" s="167">
        <v>1820</v>
      </c>
      <c r="F97" s="159">
        <f t="shared" si="11"/>
        <v>0</v>
      </c>
    </row>
    <row r="98" spans="1:6" s="154" customFormat="1" ht="27.75" hidden="1" customHeight="1">
      <c r="A98" s="153" t="s">
        <v>985</v>
      </c>
      <c r="B98" s="184" t="s">
        <v>240</v>
      </c>
      <c r="C98" s="176" t="s">
        <v>11</v>
      </c>
      <c r="D98" s="42">
        <v>0</v>
      </c>
      <c r="E98" s="167">
        <v>380</v>
      </c>
      <c r="F98" s="159">
        <f t="shared" si="11"/>
        <v>0</v>
      </c>
    </row>
    <row r="99" spans="1:6" s="154" customFormat="1" ht="34.5" hidden="1" customHeight="1">
      <c r="A99" s="153" t="s">
        <v>241</v>
      </c>
      <c r="B99" s="184" t="s">
        <v>242</v>
      </c>
      <c r="C99" s="176" t="s">
        <v>11</v>
      </c>
      <c r="D99" s="42">
        <v>0</v>
      </c>
      <c r="E99" s="167">
        <v>245</v>
      </c>
      <c r="F99" s="159">
        <f t="shared" si="11"/>
        <v>0</v>
      </c>
    </row>
    <row r="100" spans="1:6" s="154" customFormat="1" ht="29.25" hidden="1" customHeight="1">
      <c r="A100" s="153" t="s">
        <v>243</v>
      </c>
      <c r="B100" s="184" t="s">
        <v>244</v>
      </c>
      <c r="C100" s="176" t="s">
        <v>11</v>
      </c>
      <c r="D100" s="42">
        <v>0</v>
      </c>
      <c r="E100" s="167">
        <v>235</v>
      </c>
      <c r="F100" s="159">
        <f t="shared" si="11"/>
        <v>0</v>
      </c>
    </row>
    <row r="101" spans="1:6" s="154" customFormat="1" ht="27.75" hidden="1" customHeight="1">
      <c r="A101" s="101" t="s">
        <v>245</v>
      </c>
      <c r="B101" s="180" t="s">
        <v>246</v>
      </c>
      <c r="C101" s="176"/>
      <c r="D101" s="42"/>
      <c r="E101" s="165"/>
      <c r="F101" s="159">
        <f t="shared" si="11"/>
        <v>0</v>
      </c>
    </row>
    <row r="102" spans="1:6" s="154" customFormat="1" ht="27.75" hidden="1" customHeight="1">
      <c r="A102" s="153" t="s">
        <v>247</v>
      </c>
      <c r="B102" s="184" t="s">
        <v>248</v>
      </c>
      <c r="C102" s="176" t="s">
        <v>11</v>
      </c>
      <c r="D102" s="42">
        <v>0</v>
      </c>
      <c r="E102" s="167">
        <v>815</v>
      </c>
      <c r="F102" s="159">
        <f t="shared" si="11"/>
        <v>0</v>
      </c>
    </row>
    <row r="103" spans="1:6" s="154" customFormat="1" ht="34.5" hidden="1" customHeight="1">
      <c r="A103" s="153" t="s">
        <v>249</v>
      </c>
      <c r="B103" s="184" t="s">
        <v>250</v>
      </c>
      <c r="C103" s="176" t="s">
        <v>11</v>
      </c>
      <c r="D103" s="42">
        <v>0</v>
      </c>
      <c r="E103" s="167">
        <v>700</v>
      </c>
      <c r="F103" s="159">
        <f t="shared" si="11"/>
        <v>0</v>
      </c>
    </row>
    <row r="104" spans="1:6" s="154" customFormat="1" ht="29.25" hidden="1" customHeight="1">
      <c r="A104" s="153" t="s">
        <v>251</v>
      </c>
      <c r="B104" s="184" t="s">
        <v>252</v>
      </c>
      <c r="C104" s="176" t="s">
        <v>11</v>
      </c>
      <c r="D104" s="42">
        <v>0</v>
      </c>
      <c r="E104" s="167">
        <v>350</v>
      </c>
      <c r="F104" s="159">
        <f t="shared" si="11"/>
        <v>0</v>
      </c>
    </row>
    <row r="105" spans="1:6" s="154" customFormat="1" ht="27.75" hidden="1" customHeight="1">
      <c r="A105" s="101" t="s">
        <v>253</v>
      </c>
      <c r="B105" s="180" t="s">
        <v>254</v>
      </c>
      <c r="C105" s="176"/>
      <c r="D105" s="42"/>
      <c r="E105" s="165"/>
      <c r="F105" s="159">
        <f t="shared" si="11"/>
        <v>0</v>
      </c>
    </row>
    <row r="106" spans="1:6" s="154" customFormat="1" ht="27.75" hidden="1" customHeight="1">
      <c r="A106" s="153" t="s">
        <v>255</v>
      </c>
      <c r="B106" s="185" t="s">
        <v>1002</v>
      </c>
      <c r="C106" s="176"/>
      <c r="D106" s="42">
        <v>0</v>
      </c>
      <c r="E106" s="167">
        <v>4305</v>
      </c>
      <c r="F106" s="159"/>
    </row>
    <row r="107" spans="1:6" s="154" customFormat="1" ht="34.5" hidden="1" customHeight="1">
      <c r="A107" s="153" t="s">
        <v>257</v>
      </c>
      <c r="B107" s="184" t="s">
        <v>256</v>
      </c>
      <c r="C107" s="176" t="s">
        <v>11</v>
      </c>
      <c r="D107" s="42">
        <v>0</v>
      </c>
      <c r="E107" s="167">
        <v>1095</v>
      </c>
      <c r="F107" s="159">
        <f t="shared" ref="F107:F135" si="13">E107*D107</f>
        <v>0</v>
      </c>
    </row>
    <row r="108" spans="1:6" s="154" customFormat="1" ht="27.75" hidden="1" customHeight="1">
      <c r="A108" s="153" t="s">
        <v>257</v>
      </c>
      <c r="B108" s="184" t="s">
        <v>258</v>
      </c>
      <c r="C108" s="176" t="s">
        <v>11</v>
      </c>
      <c r="D108" s="42">
        <v>0</v>
      </c>
      <c r="E108" s="167">
        <v>990</v>
      </c>
      <c r="F108" s="159">
        <f t="shared" si="13"/>
        <v>0</v>
      </c>
    </row>
    <row r="109" spans="1:6" s="154" customFormat="1" ht="36.75" customHeight="1">
      <c r="A109" s="101" t="s">
        <v>259</v>
      </c>
      <c r="B109" s="186" t="s">
        <v>260</v>
      </c>
      <c r="C109" s="176"/>
      <c r="D109" s="42"/>
      <c r="E109" s="165"/>
      <c r="F109" s="159">
        <f t="shared" si="13"/>
        <v>0</v>
      </c>
    </row>
    <row r="110" spans="1:6" s="154" customFormat="1" ht="27.75" hidden="1" customHeight="1">
      <c r="A110" s="153" t="s">
        <v>261</v>
      </c>
      <c r="B110" s="184" t="s">
        <v>262</v>
      </c>
      <c r="C110" s="176" t="s">
        <v>11</v>
      </c>
      <c r="D110" s="42">
        <v>0</v>
      </c>
      <c r="E110" s="167">
        <v>465</v>
      </c>
      <c r="F110" s="159">
        <f t="shared" si="13"/>
        <v>0</v>
      </c>
    </row>
    <row r="111" spans="1:6" s="154" customFormat="1" ht="27.75" hidden="1" customHeight="1">
      <c r="A111" s="153" t="s">
        <v>263</v>
      </c>
      <c r="B111" s="184" t="s">
        <v>264</v>
      </c>
      <c r="C111" s="176" t="s">
        <v>11</v>
      </c>
      <c r="D111" s="42">
        <v>0</v>
      </c>
      <c r="E111" s="167">
        <v>465</v>
      </c>
      <c r="F111" s="159">
        <f t="shared" si="13"/>
        <v>0</v>
      </c>
    </row>
    <row r="112" spans="1:6" s="154" customFormat="1" ht="27.75" hidden="1" customHeight="1">
      <c r="A112" s="153" t="s">
        <v>265</v>
      </c>
      <c r="B112" s="184" t="s">
        <v>266</v>
      </c>
      <c r="C112" s="176" t="s">
        <v>11</v>
      </c>
      <c r="D112" s="42">
        <v>0</v>
      </c>
      <c r="E112" s="167">
        <v>755</v>
      </c>
      <c r="F112" s="159">
        <f t="shared" si="13"/>
        <v>0</v>
      </c>
    </row>
    <row r="113" spans="1:6" s="154" customFormat="1" ht="27.75" hidden="1" customHeight="1">
      <c r="A113" s="153" t="s">
        <v>267</v>
      </c>
      <c r="B113" s="184" t="s">
        <v>268</v>
      </c>
      <c r="C113" s="176" t="s">
        <v>11</v>
      </c>
      <c r="D113" s="172">
        <v>0</v>
      </c>
      <c r="E113" s="167">
        <v>465</v>
      </c>
      <c r="F113" s="159">
        <f t="shared" si="13"/>
        <v>0</v>
      </c>
    </row>
    <row r="114" spans="1:6" s="154" customFormat="1" ht="27.75" hidden="1" customHeight="1">
      <c r="A114" s="153" t="s">
        <v>269</v>
      </c>
      <c r="B114" s="184" t="s">
        <v>270</v>
      </c>
      <c r="C114" s="176" t="s">
        <v>11</v>
      </c>
      <c r="D114" s="172">
        <v>0</v>
      </c>
      <c r="E114" s="167">
        <v>465</v>
      </c>
      <c r="F114" s="159">
        <f t="shared" si="13"/>
        <v>0</v>
      </c>
    </row>
    <row r="115" spans="1:6" s="154" customFormat="1" ht="27.75" hidden="1" customHeight="1">
      <c r="A115" s="153" t="s">
        <v>271</v>
      </c>
      <c r="B115" s="184" t="s">
        <v>272</v>
      </c>
      <c r="C115" s="176" t="s">
        <v>11</v>
      </c>
      <c r="D115" s="172">
        <v>0</v>
      </c>
      <c r="E115" s="167">
        <v>6990</v>
      </c>
      <c r="F115" s="159">
        <f t="shared" si="13"/>
        <v>0</v>
      </c>
    </row>
    <row r="116" spans="1:6" s="154" customFormat="1" ht="27.75" hidden="1" customHeight="1">
      <c r="A116" s="153" t="s">
        <v>273</v>
      </c>
      <c r="B116" s="184" t="s">
        <v>274</v>
      </c>
      <c r="C116" s="176" t="s">
        <v>11</v>
      </c>
      <c r="D116" s="172">
        <v>0</v>
      </c>
      <c r="E116" s="167">
        <v>350</v>
      </c>
      <c r="F116" s="159">
        <f t="shared" si="13"/>
        <v>0</v>
      </c>
    </row>
    <row r="117" spans="1:6" s="154" customFormat="1" ht="27.75" hidden="1" customHeight="1">
      <c r="A117" s="153" t="s">
        <v>275</v>
      </c>
      <c r="B117" s="184" t="s">
        <v>276</v>
      </c>
      <c r="C117" s="176" t="s">
        <v>11</v>
      </c>
      <c r="D117" s="172">
        <v>0</v>
      </c>
      <c r="E117" s="167">
        <v>350</v>
      </c>
      <c r="F117" s="159">
        <f t="shared" si="13"/>
        <v>0</v>
      </c>
    </row>
    <row r="118" spans="1:6" s="154" customFormat="1" ht="27.75" customHeight="1">
      <c r="A118" s="153" t="s">
        <v>277</v>
      </c>
      <c r="B118" s="184" t="s">
        <v>278</v>
      </c>
      <c r="C118" s="176" t="s">
        <v>11</v>
      </c>
      <c r="D118" s="172">
        <v>2</v>
      </c>
      <c r="E118" s="167">
        <v>290</v>
      </c>
      <c r="F118" s="159">
        <f t="shared" ref="F118" si="14">D118*E118</f>
        <v>580</v>
      </c>
    </row>
    <row r="119" spans="1:6" s="154" customFormat="1" ht="54" customHeight="1">
      <c r="A119" s="101" t="s">
        <v>279</v>
      </c>
      <c r="B119" s="171" t="s">
        <v>280</v>
      </c>
      <c r="C119" s="176"/>
      <c r="D119" s="42"/>
      <c r="E119" s="165"/>
      <c r="F119" s="159">
        <f t="shared" si="13"/>
        <v>0</v>
      </c>
    </row>
    <row r="120" spans="1:6" s="154" customFormat="1" ht="25.5" customHeight="1">
      <c r="A120" s="153" t="s">
        <v>281</v>
      </c>
      <c r="B120" s="184" t="s">
        <v>282</v>
      </c>
      <c r="C120" s="176" t="s">
        <v>11</v>
      </c>
      <c r="D120" s="42">
        <v>2</v>
      </c>
      <c r="E120" s="167">
        <v>10075</v>
      </c>
      <c r="F120" s="159">
        <f t="shared" ref="F120" si="15">D120*E120</f>
        <v>20150</v>
      </c>
    </row>
    <row r="121" spans="1:6" s="154" customFormat="1" ht="2.25" hidden="1" customHeight="1">
      <c r="A121" s="153" t="s">
        <v>283</v>
      </c>
      <c r="B121" s="184" t="s">
        <v>284</v>
      </c>
      <c r="C121" s="176" t="s">
        <v>11</v>
      </c>
      <c r="D121" s="42">
        <v>0</v>
      </c>
      <c r="E121" s="167">
        <f>7000*1.15</f>
        <v>8049.9999999999991</v>
      </c>
      <c r="F121" s="159">
        <f t="shared" si="13"/>
        <v>0</v>
      </c>
    </row>
    <row r="122" spans="1:6" s="154" customFormat="1" ht="27.75" hidden="1" customHeight="1">
      <c r="A122" s="101" t="s">
        <v>352</v>
      </c>
      <c r="B122" s="180" t="s">
        <v>351</v>
      </c>
      <c r="C122" s="176"/>
      <c r="D122" s="42"/>
      <c r="E122" s="165"/>
      <c r="F122" s="159">
        <f t="shared" si="13"/>
        <v>0</v>
      </c>
    </row>
    <row r="123" spans="1:6" s="154" customFormat="1" ht="56.25" hidden="1" customHeight="1">
      <c r="A123" s="129" t="s">
        <v>353</v>
      </c>
      <c r="B123" s="163" t="s">
        <v>356</v>
      </c>
      <c r="C123" s="176"/>
      <c r="D123" s="42"/>
      <c r="E123" s="165"/>
      <c r="F123" s="159">
        <f t="shared" si="13"/>
        <v>0</v>
      </c>
    </row>
    <row r="124" spans="1:6" s="154" customFormat="1" ht="27.75" hidden="1" customHeight="1">
      <c r="A124" s="129" t="s">
        <v>354</v>
      </c>
      <c r="B124" s="187" t="s">
        <v>371</v>
      </c>
      <c r="C124" s="129" t="s">
        <v>8</v>
      </c>
      <c r="D124" s="188">
        <v>0</v>
      </c>
      <c r="E124" s="167">
        <v>145080</v>
      </c>
      <c r="F124" s="159">
        <f t="shared" si="13"/>
        <v>0</v>
      </c>
    </row>
    <row r="125" spans="1:6" s="154" customFormat="1" ht="27.75" hidden="1" customHeight="1">
      <c r="A125" s="129" t="s">
        <v>355</v>
      </c>
      <c r="B125" s="187" t="s">
        <v>372</v>
      </c>
      <c r="C125" s="129" t="s">
        <v>8</v>
      </c>
      <c r="D125" s="188">
        <v>0</v>
      </c>
      <c r="E125" s="167">
        <v>232130</v>
      </c>
      <c r="F125" s="159">
        <f t="shared" si="13"/>
        <v>0</v>
      </c>
    </row>
    <row r="126" spans="1:6" s="154" customFormat="1" ht="27.75" customHeight="1">
      <c r="A126" s="101" t="s">
        <v>987</v>
      </c>
      <c r="B126" s="171" t="s">
        <v>988</v>
      </c>
      <c r="C126" s="176"/>
      <c r="D126" s="42"/>
      <c r="E126" s="165"/>
      <c r="F126" s="159">
        <f t="shared" si="13"/>
        <v>0</v>
      </c>
    </row>
    <row r="127" spans="1:6" s="154" customFormat="1" ht="27.75" customHeight="1">
      <c r="A127" s="153" t="s">
        <v>989</v>
      </c>
      <c r="B127" s="187" t="s">
        <v>990</v>
      </c>
      <c r="C127" s="176" t="s">
        <v>11</v>
      </c>
      <c r="D127" s="42">
        <v>1</v>
      </c>
      <c r="E127" s="167">
        <v>980</v>
      </c>
      <c r="F127" s="159">
        <f t="shared" ref="F127" si="16">D127*E127</f>
        <v>980</v>
      </c>
    </row>
    <row r="128" spans="1:6" s="160" customFormat="1" ht="21.75" customHeight="1">
      <c r="A128" s="155" t="s">
        <v>285</v>
      </c>
      <c r="B128" s="156" t="s">
        <v>286</v>
      </c>
      <c r="C128" s="157"/>
      <c r="D128" s="42"/>
      <c r="E128" s="165"/>
      <c r="F128" s="159">
        <f t="shared" si="13"/>
        <v>0</v>
      </c>
    </row>
    <row r="129" spans="1:6" s="160" customFormat="1" ht="85.5" customHeight="1">
      <c r="A129" s="155"/>
      <c r="B129" s="163" t="s">
        <v>287</v>
      </c>
      <c r="C129" s="157"/>
      <c r="D129" s="42"/>
      <c r="E129" s="165"/>
      <c r="F129" s="159">
        <f t="shared" si="13"/>
        <v>0</v>
      </c>
    </row>
    <row r="130" spans="1:6" s="189" customFormat="1" ht="19.5" customHeight="1">
      <c r="A130" s="157" t="s">
        <v>288</v>
      </c>
      <c r="B130" s="163" t="s">
        <v>289</v>
      </c>
      <c r="C130" s="157" t="s">
        <v>290</v>
      </c>
      <c r="D130" s="42">
        <v>25</v>
      </c>
      <c r="E130" s="167">
        <v>1395</v>
      </c>
      <c r="F130" s="159">
        <f t="shared" ref="F130:F132" si="17">D130*E130</f>
        <v>34875</v>
      </c>
    </row>
    <row r="131" spans="1:6" s="189" customFormat="1" ht="19.5" customHeight="1">
      <c r="A131" s="157" t="s">
        <v>291</v>
      </c>
      <c r="B131" s="163" t="s">
        <v>292</v>
      </c>
      <c r="C131" s="157" t="s">
        <v>290</v>
      </c>
      <c r="D131" s="42">
        <v>20</v>
      </c>
      <c r="E131" s="167">
        <v>1745</v>
      </c>
      <c r="F131" s="159">
        <f t="shared" si="17"/>
        <v>34900</v>
      </c>
    </row>
    <row r="132" spans="1:6" s="189" customFormat="1" ht="19.5" customHeight="1">
      <c r="A132" s="157" t="s">
        <v>995</v>
      </c>
      <c r="B132" s="163" t="s">
        <v>994</v>
      </c>
      <c r="C132" s="157" t="s">
        <v>290</v>
      </c>
      <c r="D132" s="42">
        <v>2</v>
      </c>
      <c r="E132" s="167">
        <v>3310</v>
      </c>
      <c r="F132" s="159">
        <f t="shared" si="17"/>
        <v>6620</v>
      </c>
    </row>
    <row r="133" spans="1:6" s="160" customFormat="1" ht="19.5" hidden="1" customHeight="1">
      <c r="A133" s="157" t="s">
        <v>293</v>
      </c>
      <c r="B133" s="163" t="s">
        <v>991</v>
      </c>
      <c r="C133" s="157" t="s">
        <v>290</v>
      </c>
      <c r="D133" s="42">
        <v>0</v>
      </c>
      <c r="E133" s="167">
        <v>1745</v>
      </c>
      <c r="F133" s="159">
        <f t="shared" si="13"/>
        <v>0</v>
      </c>
    </row>
    <row r="134" spans="1:6" s="160" customFormat="1" ht="19.5" customHeight="1">
      <c r="A134" s="157" t="s">
        <v>996</v>
      </c>
      <c r="B134" s="163" t="s">
        <v>294</v>
      </c>
      <c r="C134" s="157" t="s">
        <v>290</v>
      </c>
      <c r="D134" s="42">
        <v>8</v>
      </c>
      <c r="E134" s="167">
        <v>4965</v>
      </c>
      <c r="F134" s="159">
        <f t="shared" ref="F134" si="18">D134*E134</f>
        <v>39720</v>
      </c>
    </row>
    <row r="135" spans="1:6" s="160" customFormat="1" ht="42.75" customHeight="1">
      <c r="A135" s="190" t="s">
        <v>295</v>
      </c>
      <c r="B135" s="191" t="s">
        <v>420</v>
      </c>
      <c r="C135" s="129"/>
      <c r="D135" s="192"/>
      <c r="E135" s="165"/>
      <c r="F135" s="159">
        <f t="shared" si="13"/>
        <v>0</v>
      </c>
    </row>
    <row r="136" spans="1:6" s="160" customFormat="1" ht="126.75" customHeight="1">
      <c r="A136" s="193"/>
      <c r="B136" s="194" t="s">
        <v>345</v>
      </c>
      <c r="C136" s="129" t="s">
        <v>346</v>
      </c>
      <c r="D136" s="192">
        <v>7</v>
      </c>
      <c r="E136" s="167">
        <v>8705</v>
      </c>
      <c r="F136" s="159">
        <f t="shared" ref="F136" si="19">D136*E136</f>
        <v>60935</v>
      </c>
    </row>
    <row r="137" spans="1:6" s="200" customFormat="1" ht="51" customHeight="1">
      <c r="A137" s="195" t="s">
        <v>296</v>
      </c>
      <c r="B137" s="196" t="s">
        <v>347</v>
      </c>
      <c r="C137" s="197"/>
      <c r="D137" s="197"/>
      <c r="E137" s="198"/>
      <c r="F137" s="199"/>
    </row>
    <row r="138" spans="1:6" s="200" customFormat="1" ht="100.5" customHeight="1">
      <c r="A138" s="195"/>
      <c r="B138" s="201" t="s">
        <v>1004</v>
      </c>
      <c r="C138" s="197"/>
      <c r="D138" s="197"/>
      <c r="E138" s="198"/>
      <c r="F138" s="199"/>
    </row>
    <row r="139" spans="1:6" s="200" customFormat="1" ht="31.5" customHeight="1">
      <c r="A139" s="192" t="s">
        <v>299</v>
      </c>
      <c r="B139" s="202" t="s">
        <v>1012</v>
      </c>
      <c r="C139" s="192" t="s">
        <v>11</v>
      </c>
      <c r="D139" s="192">
        <v>1</v>
      </c>
      <c r="E139" s="203">
        <v>75000</v>
      </c>
      <c r="F139" s="159">
        <f t="shared" ref="F139:F142" si="20">D139*E139</f>
        <v>75000</v>
      </c>
    </row>
    <row r="140" spans="1:6" s="200" customFormat="1" ht="36.75" customHeight="1">
      <c r="A140" s="192" t="s">
        <v>300</v>
      </c>
      <c r="B140" s="202" t="s">
        <v>1005</v>
      </c>
      <c r="C140" s="192" t="s">
        <v>11</v>
      </c>
      <c r="D140" s="192">
        <v>1</v>
      </c>
      <c r="E140" s="203">
        <v>45000</v>
      </c>
      <c r="F140" s="159">
        <f t="shared" si="20"/>
        <v>45000</v>
      </c>
    </row>
    <row r="141" spans="1:6" s="200" customFormat="1" ht="26.4">
      <c r="A141" s="197" t="s">
        <v>301</v>
      </c>
      <c r="B141" s="202" t="s">
        <v>1007</v>
      </c>
      <c r="C141" s="188" t="s">
        <v>967</v>
      </c>
      <c r="D141" s="192">
        <v>2000</v>
      </c>
      <c r="E141" s="167">
        <v>145</v>
      </c>
      <c r="F141" s="159">
        <f t="shared" si="20"/>
        <v>290000</v>
      </c>
    </row>
    <row r="142" spans="1:6" s="200" customFormat="1" ht="41.25" customHeight="1">
      <c r="A142" s="197" t="s">
        <v>1006</v>
      </c>
      <c r="B142" s="202" t="s">
        <v>1008</v>
      </c>
      <c r="C142" s="188" t="s">
        <v>967</v>
      </c>
      <c r="D142" s="192">
        <v>2000</v>
      </c>
      <c r="E142" s="167">
        <v>60</v>
      </c>
      <c r="F142" s="159">
        <f t="shared" si="20"/>
        <v>120000</v>
      </c>
    </row>
    <row r="143" spans="1:6" s="200" customFormat="1" ht="280.5" customHeight="1">
      <c r="A143" s="197"/>
      <c r="B143" s="204" t="s">
        <v>1017</v>
      </c>
      <c r="C143" s="205"/>
      <c r="D143" s="205"/>
      <c r="E143" s="198"/>
      <c r="F143" s="199"/>
    </row>
    <row r="144" spans="1:6" s="160" customFormat="1" ht="51" customHeight="1">
      <c r="A144" s="197" t="s">
        <v>1018</v>
      </c>
      <c r="B144" s="204" t="s">
        <v>968</v>
      </c>
      <c r="C144" s="205" t="s">
        <v>459</v>
      </c>
      <c r="D144" s="192"/>
      <c r="E144" s="167" t="s">
        <v>969</v>
      </c>
      <c r="F144" s="159"/>
    </row>
    <row r="145" spans="1:6" s="160" customFormat="1" ht="21.75" customHeight="1">
      <c r="A145" s="155" t="s">
        <v>303</v>
      </c>
      <c r="B145" s="156" t="s">
        <v>297</v>
      </c>
      <c r="C145" s="157"/>
      <c r="D145" s="42"/>
      <c r="E145" s="165"/>
      <c r="F145" s="159">
        <f t="shared" ref="F145:F175" si="21">E145*D145</f>
        <v>0</v>
      </c>
    </row>
    <row r="146" spans="1:6" s="160" customFormat="1" ht="33.75" customHeight="1">
      <c r="A146" s="155"/>
      <c r="B146" s="156" t="s">
        <v>298</v>
      </c>
      <c r="C146" s="157"/>
      <c r="D146" s="42"/>
      <c r="E146" s="165"/>
      <c r="F146" s="159">
        <f t="shared" si="21"/>
        <v>0</v>
      </c>
    </row>
    <row r="147" spans="1:6" s="160" customFormat="1" ht="32.25" customHeight="1">
      <c r="A147" s="157" t="s">
        <v>310</v>
      </c>
      <c r="B147" s="163" t="s">
        <v>349</v>
      </c>
      <c r="C147" s="157" t="s">
        <v>13</v>
      </c>
      <c r="D147" s="42">
        <v>1</v>
      </c>
      <c r="E147" s="167">
        <v>37590</v>
      </c>
      <c r="F147" s="159">
        <f t="shared" ref="F147:F150" si="22">D147*E147</f>
        <v>37590</v>
      </c>
    </row>
    <row r="148" spans="1:6" s="160" customFormat="1" ht="32.25" customHeight="1">
      <c r="A148" s="157" t="s">
        <v>970</v>
      </c>
      <c r="B148" s="163" t="s">
        <v>1019</v>
      </c>
      <c r="C148" s="157" t="s">
        <v>13</v>
      </c>
      <c r="D148" s="42">
        <v>1</v>
      </c>
      <c r="E148" s="167">
        <v>30000</v>
      </c>
      <c r="F148" s="159">
        <f t="shared" si="22"/>
        <v>30000</v>
      </c>
    </row>
    <row r="149" spans="1:6" s="160" customFormat="1" ht="33" customHeight="1">
      <c r="A149" s="157" t="s">
        <v>970</v>
      </c>
      <c r="B149" s="163" t="s">
        <v>862</v>
      </c>
      <c r="C149" s="157" t="s">
        <v>13</v>
      </c>
      <c r="D149" s="42">
        <v>1</v>
      </c>
      <c r="E149" s="167">
        <v>20020</v>
      </c>
      <c r="F149" s="159">
        <f t="shared" si="22"/>
        <v>20020</v>
      </c>
    </row>
    <row r="150" spans="1:6" s="160" customFormat="1" ht="39.75" customHeight="1">
      <c r="A150" s="157" t="s">
        <v>971</v>
      </c>
      <c r="B150" s="163" t="s">
        <v>302</v>
      </c>
      <c r="C150" s="157" t="s">
        <v>9</v>
      </c>
      <c r="D150" s="172">
        <v>2</v>
      </c>
      <c r="E150" s="167">
        <v>17410</v>
      </c>
      <c r="F150" s="159">
        <f t="shared" si="22"/>
        <v>34820</v>
      </c>
    </row>
    <row r="151" spans="1:6" s="160" customFormat="1" ht="37.5" hidden="1" customHeight="1">
      <c r="A151" s="42" t="s">
        <v>1013</v>
      </c>
      <c r="B151" s="206" t="s">
        <v>1014</v>
      </c>
      <c r="C151" s="42" t="s">
        <v>13</v>
      </c>
      <c r="D151" s="42">
        <v>0</v>
      </c>
      <c r="E151" s="167">
        <f>40000*1.15</f>
        <v>46000</v>
      </c>
      <c r="F151" s="159">
        <f>E151*D151</f>
        <v>0</v>
      </c>
    </row>
    <row r="152" spans="1:6" s="160" customFormat="1" ht="73.5" customHeight="1">
      <c r="A152" s="155" t="s">
        <v>313</v>
      </c>
      <c r="B152" s="170" t="s">
        <v>304</v>
      </c>
      <c r="C152" s="157"/>
      <c r="D152" s="42"/>
      <c r="E152" s="165"/>
      <c r="F152" s="159">
        <f t="shared" si="21"/>
        <v>0</v>
      </c>
    </row>
    <row r="153" spans="1:6" s="160" customFormat="1" ht="24.75" customHeight="1">
      <c r="A153" s="155"/>
      <c r="B153" s="163" t="s">
        <v>305</v>
      </c>
      <c r="C153" s="157"/>
      <c r="D153" s="42"/>
      <c r="E153" s="165"/>
      <c r="F153" s="159">
        <f t="shared" si="21"/>
        <v>0</v>
      </c>
    </row>
    <row r="154" spans="1:6" s="160" customFormat="1" ht="77.25" customHeight="1">
      <c r="A154" s="155"/>
      <c r="B154" s="162" t="s">
        <v>306</v>
      </c>
      <c r="C154" s="157"/>
      <c r="D154" s="42"/>
      <c r="E154" s="165"/>
      <c r="F154" s="159">
        <f t="shared" si="21"/>
        <v>0</v>
      </c>
    </row>
    <row r="155" spans="1:6" s="160" customFormat="1" ht="51" customHeight="1">
      <c r="A155" s="155"/>
      <c r="B155" s="162" t="s">
        <v>307</v>
      </c>
      <c r="C155" s="157"/>
      <c r="D155" s="42"/>
      <c r="E155" s="165"/>
      <c r="F155" s="159">
        <f t="shared" si="21"/>
        <v>0</v>
      </c>
    </row>
    <row r="156" spans="1:6" s="160" customFormat="1" ht="63.75" customHeight="1">
      <c r="A156" s="155"/>
      <c r="B156" s="163" t="s">
        <v>308</v>
      </c>
      <c r="C156" s="157"/>
      <c r="D156" s="42"/>
      <c r="E156" s="165"/>
      <c r="F156" s="159">
        <f t="shared" si="21"/>
        <v>0</v>
      </c>
    </row>
    <row r="157" spans="1:6" s="160" customFormat="1" ht="45" customHeight="1">
      <c r="A157" s="155"/>
      <c r="B157" s="162" t="s">
        <v>138</v>
      </c>
      <c r="C157" s="157"/>
      <c r="D157" s="42"/>
      <c r="E157" s="165"/>
      <c r="F157" s="159">
        <f t="shared" si="21"/>
        <v>0</v>
      </c>
    </row>
    <row r="158" spans="1:6" s="160" customFormat="1" ht="27" customHeight="1">
      <c r="A158" s="155"/>
      <c r="B158" s="162" t="s">
        <v>309</v>
      </c>
      <c r="C158" s="157"/>
      <c r="D158" s="42"/>
      <c r="E158" s="165"/>
      <c r="F158" s="159">
        <f t="shared" si="21"/>
        <v>0</v>
      </c>
    </row>
    <row r="159" spans="1:6" s="160" customFormat="1" ht="24.75" customHeight="1">
      <c r="A159" s="155"/>
      <c r="B159" s="162" t="s">
        <v>141</v>
      </c>
      <c r="C159" s="157"/>
      <c r="D159" s="42"/>
      <c r="E159" s="165"/>
      <c r="F159" s="159">
        <f t="shared" si="21"/>
        <v>0</v>
      </c>
    </row>
    <row r="160" spans="1:6" s="160" customFormat="1" ht="36.75" customHeight="1">
      <c r="A160" s="155"/>
      <c r="B160" s="162" t="s">
        <v>143</v>
      </c>
      <c r="C160" s="157"/>
      <c r="D160" s="42"/>
      <c r="E160" s="165"/>
      <c r="F160" s="159">
        <f t="shared" si="21"/>
        <v>0</v>
      </c>
    </row>
    <row r="161" spans="1:6" s="160" customFormat="1" ht="18.75" customHeight="1">
      <c r="A161" s="157" t="s">
        <v>316</v>
      </c>
      <c r="B161" s="163" t="s">
        <v>311</v>
      </c>
      <c r="C161" s="166" t="s">
        <v>312</v>
      </c>
      <c r="D161" s="172">
        <v>12</v>
      </c>
      <c r="E161" s="167">
        <v>3485</v>
      </c>
      <c r="F161" s="159">
        <f t="shared" ref="F161" si="23">D161*E161</f>
        <v>41820</v>
      </c>
    </row>
    <row r="162" spans="1:6" s="160" customFormat="1" ht="29.25" customHeight="1">
      <c r="A162" s="101" t="s">
        <v>320</v>
      </c>
      <c r="B162" s="180" t="s">
        <v>314</v>
      </c>
      <c r="C162" s="153"/>
      <c r="D162" s="42"/>
      <c r="E162" s="165"/>
      <c r="F162" s="159">
        <f t="shared" si="21"/>
        <v>0</v>
      </c>
    </row>
    <row r="163" spans="1:6" s="160" customFormat="1" ht="273" customHeight="1">
      <c r="A163" s="157"/>
      <c r="B163" s="162" t="s">
        <v>315</v>
      </c>
      <c r="C163" s="153"/>
      <c r="D163" s="42"/>
      <c r="E163" s="165"/>
      <c r="F163" s="159">
        <f t="shared" si="21"/>
        <v>0</v>
      </c>
    </row>
    <row r="164" spans="1:6" s="160" customFormat="1" ht="45.75" hidden="1" customHeight="1">
      <c r="A164" s="157" t="s">
        <v>323</v>
      </c>
      <c r="B164" s="177" t="s">
        <v>317</v>
      </c>
      <c r="C164" s="153" t="s">
        <v>318</v>
      </c>
      <c r="D164" s="42">
        <v>0</v>
      </c>
      <c r="E164" s="167">
        <f>250000*1.15</f>
        <v>287500</v>
      </c>
      <c r="F164" s="159">
        <f t="shared" si="21"/>
        <v>0</v>
      </c>
    </row>
    <row r="165" spans="1:6" s="160" customFormat="1" ht="50.25" customHeight="1">
      <c r="A165" s="157" t="s">
        <v>972</v>
      </c>
      <c r="B165" s="207" t="s">
        <v>319</v>
      </c>
      <c r="C165" s="153" t="s">
        <v>318</v>
      </c>
      <c r="D165" s="42">
        <v>1</v>
      </c>
      <c r="E165" s="167">
        <f>239800*1.1</f>
        <v>263780</v>
      </c>
      <c r="F165" s="159">
        <f t="shared" ref="F165" si="24">D165*E165</f>
        <v>263780</v>
      </c>
    </row>
    <row r="166" spans="1:6" s="160" customFormat="1" ht="0.75" customHeight="1">
      <c r="A166" s="101" t="s">
        <v>973</v>
      </c>
      <c r="B166" s="180" t="s">
        <v>864</v>
      </c>
      <c r="C166" s="153"/>
      <c r="D166" s="42"/>
      <c r="E166" s="165"/>
      <c r="F166" s="159">
        <f t="shared" si="21"/>
        <v>0</v>
      </c>
    </row>
    <row r="167" spans="1:6" s="160" customFormat="1" ht="92.4" hidden="1">
      <c r="A167" s="157" t="s">
        <v>974</v>
      </c>
      <c r="B167" s="162" t="s">
        <v>865</v>
      </c>
      <c r="C167" s="153" t="s">
        <v>346</v>
      </c>
      <c r="D167" s="42">
        <v>0</v>
      </c>
      <c r="E167" s="167">
        <v>50465</v>
      </c>
      <c r="F167" s="159">
        <f t="shared" si="21"/>
        <v>0</v>
      </c>
    </row>
    <row r="168" spans="1:6" s="208" customFormat="1" ht="36.75" customHeight="1">
      <c r="A168" s="101" t="s">
        <v>326</v>
      </c>
      <c r="B168" s="180" t="s">
        <v>321</v>
      </c>
      <c r="C168" s="153"/>
      <c r="D168" s="42"/>
      <c r="E168" s="165"/>
      <c r="F168" s="159">
        <f t="shared" si="21"/>
        <v>0</v>
      </c>
    </row>
    <row r="169" spans="1:6" s="208" customFormat="1" ht="187.5" customHeight="1">
      <c r="A169" s="157"/>
      <c r="B169" s="209" t="s">
        <v>322</v>
      </c>
      <c r="C169" s="153"/>
      <c r="D169" s="42"/>
      <c r="E169" s="165"/>
      <c r="F169" s="159">
        <f t="shared" si="21"/>
        <v>0</v>
      </c>
    </row>
    <row r="170" spans="1:6" s="208" customFormat="1" ht="33.75" customHeight="1">
      <c r="A170" s="157" t="s">
        <v>328</v>
      </c>
      <c r="B170" s="210" t="s">
        <v>324</v>
      </c>
      <c r="C170" s="153" t="s">
        <v>325</v>
      </c>
      <c r="D170" s="42">
        <v>0.1</v>
      </c>
      <c r="E170" s="167">
        <f>130000*1.09</f>
        <v>141700</v>
      </c>
      <c r="F170" s="159">
        <f t="shared" ref="F170" si="25">D170*E170</f>
        <v>14170</v>
      </c>
    </row>
    <row r="171" spans="1:6" s="160" customFormat="1" ht="33" customHeight="1">
      <c r="A171" s="101" t="s">
        <v>421</v>
      </c>
      <c r="B171" s="170" t="s">
        <v>327</v>
      </c>
      <c r="C171" s="157"/>
      <c r="D171" s="42"/>
      <c r="E171" s="165"/>
      <c r="F171" s="159">
        <f t="shared" si="21"/>
        <v>0</v>
      </c>
    </row>
    <row r="172" spans="1:6" s="160" customFormat="1" ht="36" customHeight="1">
      <c r="A172" s="157" t="s">
        <v>975</v>
      </c>
      <c r="B172" s="162" t="s">
        <v>348</v>
      </c>
      <c r="C172" s="211" t="s">
        <v>329</v>
      </c>
      <c r="D172" s="172">
        <v>14</v>
      </c>
      <c r="E172" s="167">
        <v>290</v>
      </c>
      <c r="F172" s="159">
        <f t="shared" ref="F172" si="26">D172*E172</f>
        <v>4060</v>
      </c>
    </row>
    <row r="173" spans="1:6" s="160" customFormat="1" ht="128.25" customHeight="1">
      <c r="A173" s="157"/>
      <c r="B173" s="162" t="s">
        <v>330</v>
      </c>
      <c r="C173" s="157"/>
      <c r="D173" s="42"/>
      <c r="E173" s="165"/>
      <c r="F173" s="159">
        <f t="shared" si="21"/>
        <v>0</v>
      </c>
    </row>
    <row r="174" spans="1:6" s="160" customFormat="1" ht="3" hidden="1" customHeight="1">
      <c r="A174" s="101" t="s">
        <v>976</v>
      </c>
      <c r="B174" s="180" t="s">
        <v>422</v>
      </c>
      <c r="C174" s="153"/>
      <c r="D174" s="42"/>
      <c r="E174" s="165"/>
      <c r="F174" s="159">
        <f t="shared" si="21"/>
        <v>0</v>
      </c>
    </row>
    <row r="175" spans="1:6" s="160" customFormat="1" ht="141.75" hidden="1" customHeight="1">
      <c r="A175" s="157" t="s">
        <v>977</v>
      </c>
      <c r="B175" s="162" t="s">
        <v>423</v>
      </c>
      <c r="C175" s="153" t="s">
        <v>424</v>
      </c>
      <c r="D175" s="42"/>
      <c r="E175" s="167">
        <v>116065</v>
      </c>
      <c r="F175" s="159">
        <f t="shared" si="21"/>
        <v>0</v>
      </c>
    </row>
    <row r="176" spans="1:6" s="160" customFormat="1" ht="30" customHeight="1">
      <c r="A176" s="157"/>
      <c r="B176" s="162"/>
      <c r="C176" s="157"/>
      <c r="D176" s="42"/>
      <c r="E176" s="158"/>
      <c r="F176" s="114"/>
    </row>
    <row r="177" spans="1:6" s="160" customFormat="1" ht="33" customHeight="1">
      <c r="A177" s="212" t="s">
        <v>331</v>
      </c>
      <c r="B177" s="212"/>
      <c r="C177" s="213"/>
      <c r="D177" s="213"/>
      <c r="E177" s="155"/>
      <c r="F177" s="144">
        <f>ROUND(SUM(F7:F176),2)</f>
        <v>1675740</v>
      </c>
    </row>
    <row r="178" spans="1:6" s="154" customFormat="1">
      <c r="A178" s="214"/>
      <c r="B178" s="214"/>
      <c r="C178" s="214"/>
      <c r="D178" s="214"/>
      <c r="E178" s="214"/>
      <c r="F178" s="214"/>
    </row>
  </sheetData>
  <sheetProtection password="CEE5" sheet="1" objects="1" scenarios="1" formatCells="0" formatColumns="0" formatRows="0"/>
  <mergeCells count="7">
    <mergeCell ref="A177:B177"/>
    <mergeCell ref="C177:D177"/>
    <mergeCell ref="A178:F178"/>
    <mergeCell ref="B1:F1"/>
    <mergeCell ref="A2:F2"/>
    <mergeCell ref="A3:F3"/>
    <mergeCell ref="A4:F4"/>
  </mergeCells>
  <printOptions horizontalCentered="1"/>
  <pageMargins left="0" right="0" top="0.35433070866141736" bottom="0.35433070866141736" header="0.31496062992125984" footer="0.27559055118110237"/>
  <pageSetup paperSize="9" scale="61" orientation="landscape" r:id="rId1"/>
  <headerFooter>
    <oddFooter>&amp;R&amp;10Page &amp;P of &amp;N</oddFooter>
  </headerFooter>
  <rowBreaks count="1" manualBreakCount="1">
    <brk id="155" max="7" man="1"/>
  </rowBreaks>
  <drawing r:id="rId2"/>
</worksheet>
</file>

<file path=xl/worksheets/sheet6.xml><?xml version="1.0" encoding="utf-8"?>
<worksheet xmlns="http://schemas.openxmlformats.org/spreadsheetml/2006/main" xmlns:r="http://schemas.openxmlformats.org/officeDocument/2006/relationships">
  <sheetPr>
    <tabColor rgb="FF92D050"/>
  </sheetPr>
  <dimension ref="A1:F358"/>
  <sheetViews>
    <sheetView view="pageBreakPreview" topLeftCell="A63" zoomScale="70" zoomScaleNormal="90" zoomScaleSheetLayoutView="70" workbookViewId="0">
      <selection activeCell="F109" sqref="F109"/>
    </sheetView>
  </sheetViews>
  <sheetFormatPr defaultRowHeight="13.2"/>
  <cols>
    <col min="1" max="1" width="22.44140625" style="225" customWidth="1"/>
    <col min="2" max="2" width="95.44140625" style="222" customWidth="1"/>
    <col min="3" max="3" width="6" style="35" customWidth="1"/>
    <col min="4" max="4" width="9" style="44" customWidth="1"/>
    <col min="5" max="5" width="35.6640625" style="225" customWidth="1"/>
    <col min="6" max="6" width="36.5546875" style="286" customWidth="1"/>
    <col min="7" max="253" width="9.109375" style="222"/>
    <col min="254" max="254" width="6.6640625" style="222" customWidth="1"/>
    <col min="255" max="255" width="13.33203125" style="222" customWidth="1"/>
    <col min="256" max="256" width="98.33203125" style="222" customWidth="1"/>
    <col min="257" max="257" width="6.109375" style="222" customWidth="1"/>
    <col min="258" max="258" width="9.33203125" style="222" customWidth="1"/>
    <col min="259" max="259" width="15.44140625" style="222" customWidth="1"/>
    <col min="260" max="260" width="13.109375" style="222" customWidth="1"/>
    <col min="261" max="261" width="11.88671875" style="222" customWidth="1"/>
    <col min="262" max="509" width="9.109375" style="222"/>
    <col min="510" max="510" width="6.6640625" style="222" customWidth="1"/>
    <col min="511" max="511" width="13.33203125" style="222" customWidth="1"/>
    <col min="512" max="512" width="98.33203125" style="222" customWidth="1"/>
    <col min="513" max="513" width="6.109375" style="222" customWidth="1"/>
    <col min="514" max="514" width="9.33203125" style="222" customWidth="1"/>
    <col min="515" max="515" width="15.44140625" style="222" customWidth="1"/>
    <col min="516" max="516" width="13.109375" style="222" customWidth="1"/>
    <col min="517" max="517" width="11.88671875" style="222" customWidth="1"/>
    <col min="518" max="765" width="9.109375" style="222"/>
    <col min="766" max="766" width="6.6640625" style="222" customWidth="1"/>
    <col min="767" max="767" width="13.33203125" style="222" customWidth="1"/>
    <col min="768" max="768" width="98.33203125" style="222" customWidth="1"/>
    <col min="769" max="769" width="6.109375" style="222" customWidth="1"/>
    <col min="770" max="770" width="9.33203125" style="222" customWidth="1"/>
    <col min="771" max="771" width="15.44140625" style="222" customWidth="1"/>
    <col min="772" max="772" width="13.109375" style="222" customWidth="1"/>
    <col min="773" max="773" width="11.88671875" style="222" customWidth="1"/>
    <col min="774" max="1021" width="9.109375" style="222"/>
    <col min="1022" max="1022" width="6.6640625" style="222" customWidth="1"/>
    <col min="1023" max="1023" width="13.33203125" style="222" customWidth="1"/>
    <col min="1024" max="1024" width="98.33203125" style="222" customWidth="1"/>
    <col min="1025" max="1025" width="6.109375" style="222" customWidth="1"/>
    <col min="1026" max="1026" width="9.33203125" style="222" customWidth="1"/>
    <col min="1027" max="1027" width="15.44140625" style="222" customWidth="1"/>
    <col min="1028" max="1028" width="13.109375" style="222" customWidth="1"/>
    <col min="1029" max="1029" width="11.88671875" style="222" customWidth="1"/>
    <col min="1030" max="1277" width="9.109375" style="222"/>
    <col min="1278" max="1278" width="6.6640625" style="222" customWidth="1"/>
    <col min="1279" max="1279" width="13.33203125" style="222" customWidth="1"/>
    <col min="1280" max="1280" width="98.33203125" style="222" customWidth="1"/>
    <col min="1281" max="1281" width="6.109375" style="222" customWidth="1"/>
    <col min="1282" max="1282" width="9.33203125" style="222" customWidth="1"/>
    <col min="1283" max="1283" width="15.44140625" style="222" customWidth="1"/>
    <col min="1284" max="1284" width="13.109375" style="222" customWidth="1"/>
    <col min="1285" max="1285" width="11.88671875" style="222" customWidth="1"/>
    <col min="1286" max="1533" width="9.109375" style="222"/>
    <col min="1534" max="1534" width="6.6640625" style="222" customWidth="1"/>
    <col min="1535" max="1535" width="13.33203125" style="222" customWidth="1"/>
    <col min="1536" max="1536" width="98.33203125" style="222" customWidth="1"/>
    <col min="1537" max="1537" width="6.109375" style="222" customWidth="1"/>
    <col min="1538" max="1538" width="9.33203125" style="222" customWidth="1"/>
    <col min="1539" max="1539" width="15.44140625" style="222" customWidth="1"/>
    <col min="1540" max="1540" width="13.109375" style="222" customWidth="1"/>
    <col min="1541" max="1541" width="11.88671875" style="222" customWidth="1"/>
    <col min="1542" max="1789" width="9.109375" style="222"/>
    <col min="1790" max="1790" width="6.6640625" style="222" customWidth="1"/>
    <col min="1791" max="1791" width="13.33203125" style="222" customWidth="1"/>
    <col min="1792" max="1792" width="98.33203125" style="222" customWidth="1"/>
    <col min="1793" max="1793" width="6.109375" style="222" customWidth="1"/>
    <col min="1794" max="1794" width="9.33203125" style="222" customWidth="1"/>
    <col min="1795" max="1795" width="15.44140625" style="222" customWidth="1"/>
    <col min="1796" max="1796" width="13.109375" style="222" customWidth="1"/>
    <col min="1797" max="1797" width="11.88671875" style="222" customWidth="1"/>
    <col min="1798" max="2045" width="9.109375" style="222"/>
    <col min="2046" max="2046" width="6.6640625" style="222" customWidth="1"/>
    <col min="2047" max="2047" width="13.33203125" style="222" customWidth="1"/>
    <col min="2048" max="2048" width="98.33203125" style="222" customWidth="1"/>
    <col min="2049" max="2049" width="6.109375" style="222" customWidth="1"/>
    <col min="2050" max="2050" width="9.33203125" style="222" customWidth="1"/>
    <col min="2051" max="2051" width="15.44140625" style="222" customWidth="1"/>
    <col min="2052" max="2052" width="13.109375" style="222" customWidth="1"/>
    <col min="2053" max="2053" width="11.88671875" style="222" customWidth="1"/>
    <col min="2054" max="2301" width="9.109375" style="222"/>
    <col min="2302" max="2302" width="6.6640625" style="222" customWidth="1"/>
    <col min="2303" max="2303" width="13.33203125" style="222" customWidth="1"/>
    <col min="2304" max="2304" width="98.33203125" style="222" customWidth="1"/>
    <col min="2305" max="2305" width="6.109375" style="222" customWidth="1"/>
    <col min="2306" max="2306" width="9.33203125" style="222" customWidth="1"/>
    <col min="2307" max="2307" width="15.44140625" style="222" customWidth="1"/>
    <col min="2308" max="2308" width="13.109375" style="222" customWidth="1"/>
    <col min="2309" max="2309" width="11.88671875" style="222" customWidth="1"/>
    <col min="2310" max="2557" width="9.109375" style="222"/>
    <col min="2558" max="2558" width="6.6640625" style="222" customWidth="1"/>
    <col min="2559" max="2559" width="13.33203125" style="222" customWidth="1"/>
    <col min="2560" max="2560" width="98.33203125" style="222" customWidth="1"/>
    <col min="2561" max="2561" width="6.109375" style="222" customWidth="1"/>
    <col min="2562" max="2562" width="9.33203125" style="222" customWidth="1"/>
    <col min="2563" max="2563" width="15.44140625" style="222" customWidth="1"/>
    <col min="2564" max="2564" width="13.109375" style="222" customWidth="1"/>
    <col min="2565" max="2565" width="11.88671875" style="222" customWidth="1"/>
    <col min="2566" max="2813" width="9.109375" style="222"/>
    <col min="2814" max="2814" width="6.6640625" style="222" customWidth="1"/>
    <col min="2815" max="2815" width="13.33203125" style="222" customWidth="1"/>
    <col min="2816" max="2816" width="98.33203125" style="222" customWidth="1"/>
    <col min="2817" max="2817" width="6.109375" style="222" customWidth="1"/>
    <col min="2818" max="2818" width="9.33203125" style="222" customWidth="1"/>
    <col min="2819" max="2819" width="15.44140625" style="222" customWidth="1"/>
    <col min="2820" max="2820" width="13.109375" style="222" customWidth="1"/>
    <col min="2821" max="2821" width="11.88671875" style="222" customWidth="1"/>
    <col min="2822" max="3069" width="9.109375" style="222"/>
    <col min="3070" max="3070" width="6.6640625" style="222" customWidth="1"/>
    <col min="3071" max="3071" width="13.33203125" style="222" customWidth="1"/>
    <col min="3072" max="3072" width="98.33203125" style="222" customWidth="1"/>
    <col min="3073" max="3073" width="6.109375" style="222" customWidth="1"/>
    <col min="3074" max="3074" width="9.33203125" style="222" customWidth="1"/>
    <col min="3075" max="3075" width="15.44140625" style="222" customWidth="1"/>
    <col min="3076" max="3076" width="13.109375" style="222" customWidth="1"/>
    <col min="3077" max="3077" width="11.88671875" style="222" customWidth="1"/>
    <col min="3078" max="3325" width="9.109375" style="222"/>
    <col min="3326" max="3326" width="6.6640625" style="222" customWidth="1"/>
    <col min="3327" max="3327" width="13.33203125" style="222" customWidth="1"/>
    <col min="3328" max="3328" width="98.33203125" style="222" customWidth="1"/>
    <col min="3329" max="3329" width="6.109375" style="222" customWidth="1"/>
    <col min="3330" max="3330" width="9.33203125" style="222" customWidth="1"/>
    <col min="3331" max="3331" width="15.44140625" style="222" customWidth="1"/>
    <col min="3332" max="3332" width="13.109375" style="222" customWidth="1"/>
    <col min="3333" max="3333" width="11.88671875" style="222" customWidth="1"/>
    <col min="3334" max="3581" width="9.109375" style="222"/>
    <col min="3582" max="3582" width="6.6640625" style="222" customWidth="1"/>
    <col min="3583" max="3583" width="13.33203125" style="222" customWidth="1"/>
    <col min="3584" max="3584" width="98.33203125" style="222" customWidth="1"/>
    <col min="3585" max="3585" width="6.109375" style="222" customWidth="1"/>
    <col min="3586" max="3586" width="9.33203125" style="222" customWidth="1"/>
    <col min="3587" max="3587" width="15.44140625" style="222" customWidth="1"/>
    <col min="3588" max="3588" width="13.109375" style="222" customWidth="1"/>
    <col min="3589" max="3589" width="11.88671875" style="222" customWidth="1"/>
    <col min="3590" max="3837" width="9.109375" style="222"/>
    <col min="3838" max="3838" width="6.6640625" style="222" customWidth="1"/>
    <col min="3839" max="3839" width="13.33203125" style="222" customWidth="1"/>
    <col min="3840" max="3840" width="98.33203125" style="222" customWidth="1"/>
    <col min="3841" max="3841" width="6.109375" style="222" customWidth="1"/>
    <col min="3842" max="3842" width="9.33203125" style="222" customWidth="1"/>
    <col min="3843" max="3843" width="15.44140625" style="222" customWidth="1"/>
    <col min="3844" max="3844" width="13.109375" style="222" customWidth="1"/>
    <col min="3845" max="3845" width="11.88671875" style="222" customWidth="1"/>
    <col min="3846" max="4093" width="9.109375" style="222"/>
    <col min="4094" max="4094" width="6.6640625" style="222" customWidth="1"/>
    <col min="4095" max="4095" width="13.33203125" style="222" customWidth="1"/>
    <col min="4096" max="4096" width="98.33203125" style="222" customWidth="1"/>
    <col min="4097" max="4097" width="6.109375" style="222" customWidth="1"/>
    <col min="4098" max="4098" width="9.33203125" style="222" customWidth="1"/>
    <col min="4099" max="4099" width="15.44140625" style="222" customWidth="1"/>
    <col min="4100" max="4100" width="13.109375" style="222" customWidth="1"/>
    <col min="4101" max="4101" width="11.88671875" style="222" customWidth="1"/>
    <col min="4102" max="4349" width="9.109375" style="222"/>
    <col min="4350" max="4350" width="6.6640625" style="222" customWidth="1"/>
    <col min="4351" max="4351" width="13.33203125" style="222" customWidth="1"/>
    <col min="4352" max="4352" width="98.33203125" style="222" customWidth="1"/>
    <col min="4353" max="4353" width="6.109375" style="222" customWidth="1"/>
    <col min="4354" max="4354" width="9.33203125" style="222" customWidth="1"/>
    <col min="4355" max="4355" width="15.44140625" style="222" customWidth="1"/>
    <col min="4356" max="4356" width="13.109375" style="222" customWidth="1"/>
    <col min="4357" max="4357" width="11.88671875" style="222" customWidth="1"/>
    <col min="4358" max="4605" width="9.109375" style="222"/>
    <col min="4606" max="4606" width="6.6640625" style="222" customWidth="1"/>
    <col min="4607" max="4607" width="13.33203125" style="222" customWidth="1"/>
    <col min="4608" max="4608" width="98.33203125" style="222" customWidth="1"/>
    <col min="4609" max="4609" width="6.109375" style="222" customWidth="1"/>
    <col min="4610" max="4610" width="9.33203125" style="222" customWidth="1"/>
    <col min="4611" max="4611" width="15.44140625" style="222" customWidth="1"/>
    <col min="4612" max="4612" width="13.109375" style="222" customWidth="1"/>
    <col min="4613" max="4613" width="11.88671875" style="222" customWidth="1"/>
    <col min="4614" max="4861" width="9.109375" style="222"/>
    <col min="4862" max="4862" width="6.6640625" style="222" customWidth="1"/>
    <col min="4863" max="4863" width="13.33203125" style="222" customWidth="1"/>
    <col min="4864" max="4864" width="98.33203125" style="222" customWidth="1"/>
    <col min="4865" max="4865" width="6.109375" style="222" customWidth="1"/>
    <col min="4866" max="4866" width="9.33203125" style="222" customWidth="1"/>
    <col min="4867" max="4867" width="15.44140625" style="222" customWidth="1"/>
    <col min="4868" max="4868" width="13.109375" style="222" customWidth="1"/>
    <col min="4869" max="4869" width="11.88671875" style="222" customWidth="1"/>
    <col min="4870" max="5117" width="9.109375" style="222"/>
    <col min="5118" max="5118" width="6.6640625" style="222" customWidth="1"/>
    <col min="5119" max="5119" width="13.33203125" style="222" customWidth="1"/>
    <col min="5120" max="5120" width="98.33203125" style="222" customWidth="1"/>
    <col min="5121" max="5121" width="6.109375" style="222" customWidth="1"/>
    <col min="5122" max="5122" width="9.33203125" style="222" customWidth="1"/>
    <col min="5123" max="5123" width="15.44140625" style="222" customWidth="1"/>
    <col min="5124" max="5124" width="13.109375" style="222" customWidth="1"/>
    <col min="5125" max="5125" width="11.88671875" style="222" customWidth="1"/>
    <col min="5126" max="5373" width="9.109375" style="222"/>
    <col min="5374" max="5374" width="6.6640625" style="222" customWidth="1"/>
    <col min="5375" max="5375" width="13.33203125" style="222" customWidth="1"/>
    <col min="5376" max="5376" width="98.33203125" style="222" customWidth="1"/>
    <col min="5377" max="5377" width="6.109375" style="222" customWidth="1"/>
    <col min="5378" max="5378" width="9.33203125" style="222" customWidth="1"/>
    <col min="5379" max="5379" width="15.44140625" style="222" customWidth="1"/>
    <col min="5380" max="5380" width="13.109375" style="222" customWidth="1"/>
    <col min="5381" max="5381" width="11.88671875" style="222" customWidth="1"/>
    <col min="5382" max="5629" width="9.109375" style="222"/>
    <col min="5630" max="5630" width="6.6640625" style="222" customWidth="1"/>
    <col min="5631" max="5631" width="13.33203125" style="222" customWidth="1"/>
    <col min="5632" max="5632" width="98.33203125" style="222" customWidth="1"/>
    <col min="5633" max="5633" width="6.109375" style="222" customWidth="1"/>
    <col min="5634" max="5634" width="9.33203125" style="222" customWidth="1"/>
    <col min="5635" max="5635" width="15.44140625" style="222" customWidth="1"/>
    <col min="5636" max="5636" width="13.109375" style="222" customWidth="1"/>
    <col min="5637" max="5637" width="11.88671875" style="222" customWidth="1"/>
    <col min="5638" max="5885" width="9.109375" style="222"/>
    <col min="5886" max="5886" width="6.6640625" style="222" customWidth="1"/>
    <col min="5887" max="5887" width="13.33203125" style="222" customWidth="1"/>
    <col min="5888" max="5888" width="98.33203125" style="222" customWidth="1"/>
    <col min="5889" max="5889" width="6.109375" style="222" customWidth="1"/>
    <col min="5890" max="5890" width="9.33203125" style="222" customWidth="1"/>
    <col min="5891" max="5891" width="15.44140625" style="222" customWidth="1"/>
    <col min="5892" max="5892" width="13.109375" style="222" customWidth="1"/>
    <col min="5893" max="5893" width="11.88671875" style="222" customWidth="1"/>
    <col min="5894" max="6141" width="9.109375" style="222"/>
    <col min="6142" max="6142" width="6.6640625" style="222" customWidth="1"/>
    <col min="6143" max="6143" width="13.33203125" style="222" customWidth="1"/>
    <col min="6144" max="6144" width="98.33203125" style="222" customWidth="1"/>
    <col min="6145" max="6145" width="6.109375" style="222" customWidth="1"/>
    <col min="6146" max="6146" width="9.33203125" style="222" customWidth="1"/>
    <col min="6147" max="6147" width="15.44140625" style="222" customWidth="1"/>
    <col min="6148" max="6148" width="13.109375" style="222" customWidth="1"/>
    <col min="6149" max="6149" width="11.88671875" style="222" customWidth="1"/>
    <col min="6150" max="6397" width="9.109375" style="222"/>
    <col min="6398" max="6398" width="6.6640625" style="222" customWidth="1"/>
    <col min="6399" max="6399" width="13.33203125" style="222" customWidth="1"/>
    <col min="6400" max="6400" width="98.33203125" style="222" customWidth="1"/>
    <col min="6401" max="6401" width="6.109375" style="222" customWidth="1"/>
    <col min="6402" max="6402" width="9.33203125" style="222" customWidth="1"/>
    <col min="6403" max="6403" width="15.44140625" style="222" customWidth="1"/>
    <col min="6404" max="6404" width="13.109375" style="222" customWidth="1"/>
    <col min="6405" max="6405" width="11.88671875" style="222" customWidth="1"/>
    <col min="6406" max="6653" width="9.109375" style="222"/>
    <col min="6654" max="6654" width="6.6640625" style="222" customWidth="1"/>
    <col min="6655" max="6655" width="13.33203125" style="222" customWidth="1"/>
    <col min="6656" max="6656" width="98.33203125" style="222" customWidth="1"/>
    <col min="6657" max="6657" width="6.109375" style="222" customWidth="1"/>
    <col min="6658" max="6658" width="9.33203125" style="222" customWidth="1"/>
    <col min="6659" max="6659" width="15.44140625" style="222" customWidth="1"/>
    <col min="6660" max="6660" width="13.109375" style="222" customWidth="1"/>
    <col min="6661" max="6661" width="11.88671875" style="222" customWidth="1"/>
    <col min="6662" max="6909" width="9.109375" style="222"/>
    <col min="6910" max="6910" width="6.6640625" style="222" customWidth="1"/>
    <col min="6911" max="6911" width="13.33203125" style="222" customWidth="1"/>
    <col min="6912" max="6912" width="98.33203125" style="222" customWidth="1"/>
    <col min="6913" max="6913" width="6.109375" style="222" customWidth="1"/>
    <col min="6914" max="6914" width="9.33203125" style="222" customWidth="1"/>
    <col min="6915" max="6915" width="15.44140625" style="222" customWidth="1"/>
    <col min="6916" max="6916" width="13.109375" style="222" customWidth="1"/>
    <col min="6917" max="6917" width="11.88671875" style="222" customWidth="1"/>
    <col min="6918" max="7165" width="9.109375" style="222"/>
    <col min="7166" max="7166" width="6.6640625" style="222" customWidth="1"/>
    <col min="7167" max="7167" width="13.33203125" style="222" customWidth="1"/>
    <col min="7168" max="7168" width="98.33203125" style="222" customWidth="1"/>
    <col min="7169" max="7169" width="6.109375" style="222" customWidth="1"/>
    <col min="7170" max="7170" width="9.33203125" style="222" customWidth="1"/>
    <col min="7171" max="7171" width="15.44140625" style="222" customWidth="1"/>
    <col min="7172" max="7172" width="13.109375" style="222" customWidth="1"/>
    <col min="7173" max="7173" width="11.88671875" style="222" customWidth="1"/>
    <col min="7174" max="7421" width="9.109375" style="222"/>
    <col min="7422" max="7422" width="6.6640625" style="222" customWidth="1"/>
    <col min="7423" max="7423" width="13.33203125" style="222" customWidth="1"/>
    <col min="7424" max="7424" width="98.33203125" style="222" customWidth="1"/>
    <col min="7425" max="7425" width="6.109375" style="222" customWidth="1"/>
    <col min="7426" max="7426" width="9.33203125" style="222" customWidth="1"/>
    <col min="7427" max="7427" width="15.44140625" style="222" customWidth="1"/>
    <col min="7428" max="7428" width="13.109375" style="222" customWidth="1"/>
    <col min="7429" max="7429" width="11.88671875" style="222" customWidth="1"/>
    <col min="7430" max="7677" width="9.109375" style="222"/>
    <col min="7678" max="7678" width="6.6640625" style="222" customWidth="1"/>
    <col min="7679" max="7679" width="13.33203125" style="222" customWidth="1"/>
    <col min="7680" max="7680" width="98.33203125" style="222" customWidth="1"/>
    <col min="7681" max="7681" width="6.109375" style="222" customWidth="1"/>
    <col min="7682" max="7682" width="9.33203125" style="222" customWidth="1"/>
    <col min="7683" max="7683" width="15.44140625" style="222" customWidth="1"/>
    <col min="7684" max="7684" width="13.109375" style="222" customWidth="1"/>
    <col min="7685" max="7685" width="11.88671875" style="222" customWidth="1"/>
    <col min="7686" max="7933" width="9.109375" style="222"/>
    <col min="7934" max="7934" width="6.6640625" style="222" customWidth="1"/>
    <col min="7935" max="7935" width="13.33203125" style="222" customWidth="1"/>
    <col min="7936" max="7936" width="98.33203125" style="222" customWidth="1"/>
    <col min="7937" max="7937" width="6.109375" style="222" customWidth="1"/>
    <col min="7938" max="7938" width="9.33203125" style="222" customWidth="1"/>
    <col min="7939" max="7939" width="15.44140625" style="222" customWidth="1"/>
    <col min="7940" max="7940" width="13.109375" style="222" customWidth="1"/>
    <col min="7941" max="7941" width="11.88671875" style="222" customWidth="1"/>
    <col min="7942" max="8189" width="9.109375" style="222"/>
    <col min="8190" max="8190" width="6.6640625" style="222" customWidth="1"/>
    <col min="8191" max="8191" width="13.33203125" style="222" customWidth="1"/>
    <col min="8192" max="8192" width="98.33203125" style="222" customWidth="1"/>
    <col min="8193" max="8193" width="6.109375" style="222" customWidth="1"/>
    <col min="8194" max="8194" width="9.33203125" style="222" customWidth="1"/>
    <col min="8195" max="8195" width="15.44140625" style="222" customWidth="1"/>
    <col min="8196" max="8196" width="13.109375" style="222" customWidth="1"/>
    <col min="8197" max="8197" width="11.88671875" style="222" customWidth="1"/>
    <col min="8198" max="8445" width="9.109375" style="222"/>
    <col min="8446" max="8446" width="6.6640625" style="222" customWidth="1"/>
    <col min="8447" max="8447" width="13.33203125" style="222" customWidth="1"/>
    <col min="8448" max="8448" width="98.33203125" style="222" customWidth="1"/>
    <col min="8449" max="8449" width="6.109375" style="222" customWidth="1"/>
    <col min="8450" max="8450" width="9.33203125" style="222" customWidth="1"/>
    <col min="8451" max="8451" width="15.44140625" style="222" customWidth="1"/>
    <col min="8452" max="8452" width="13.109375" style="222" customWidth="1"/>
    <col min="8453" max="8453" width="11.88671875" style="222" customWidth="1"/>
    <col min="8454" max="8701" width="9.109375" style="222"/>
    <col min="8702" max="8702" width="6.6640625" style="222" customWidth="1"/>
    <col min="8703" max="8703" width="13.33203125" style="222" customWidth="1"/>
    <col min="8704" max="8704" width="98.33203125" style="222" customWidth="1"/>
    <col min="8705" max="8705" width="6.109375" style="222" customWidth="1"/>
    <col min="8706" max="8706" width="9.33203125" style="222" customWidth="1"/>
    <col min="8707" max="8707" width="15.44140625" style="222" customWidth="1"/>
    <col min="8708" max="8708" width="13.109375" style="222" customWidth="1"/>
    <col min="8709" max="8709" width="11.88671875" style="222" customWidth="1"/>
    <col min="8710" max="8957" width="9.109375" style="222"/>
    <col min="8958" max="8958" width="6.6640625" style="222" customWidth="1"/>
    <col min="8959" max="8959" width="13.33203125" style="222" customWidth="1"/>
    <col min="8960" max="8960" width="98.33203125" style="222" customWidth="1"/>
    <col min="8961" max="8961" width="6.109375" style="222" customWidth="1"/>
    <col min="8962" max="8962" width="9.33203125" style="222" customWidth="1"/>
    <col min="8963" max="8963" width="15.44140625" style="222" customWidth="1"/>
    <col min="8964" max="8964" width="13.109375" style="222" customWidth="1"/>
    <col min="8965" max="8965" width="11.88671875" style="222" customWidth="1"/>
    <col min="8966" max="9213" width="9.109375" style="222"/>
    <col min="9214" max="9214" width="6.6640625" style="222" customWidth="1"/>
    <col min="9215" max="9215" width="13.33203125" style="222" customWidth="1"/>
    <col min="9216" max="9216" width="98.33203125" style="222" customWidth="1"/>
    <col min="9217" max="9217" width="6.109375" style="222" customWidth="1"/>
    <col min="9218" max="9218" width="9.33203125" style="222" customWidth="1"/>
    <col min="9219" max="9219" width="15.44140625" style="222" customWidth="1"/>
    <col min="9220" max="9220" width="13.109375" style="222" customWidth="1"/>
    <col min="9221" max="9221" width="11.88671875" style="222" customWidth="1"/>
    <col min="9222" max="9469" width="9.109375" style="222"/>
    <col min="9470" max="9470" width="6.6640625" style="222" customWidth="1"/>
    <col min="9471" max="9471" width="13.33203125" style="222" customWidth="1"/>
    <col min="9472" max="9472" width="98.33203125" style="222" customWidth="1"/>
    <col min="9473" max="9473" width="6.109375" style="222" customWidth="1"/>
    <col min="9474" max="9474" width="9.33203125" style="222" customWidth="1"/>
    <col min="9475" max="9475" width="15.44140625" style="222" customWidth="1"/>
    <col min="9476" max="9476" width="13.109375" style="222" customWidth="1"/>
    <col min="9477" max="9477" width="11.88671875" style="222" customWidth="1"/>
    <col min="9478" max="9725" width="9.109375" style="222"/>
    <col min="9726" max="9726" width="6.6640625" style="222" customWidth="1"/>
    <col min="9727" max="9727" width="13.33203125" style="222" customWidth="1"/>
    <col min="9728" max="9728" width="98.33203125" style="222" customWidth="1"/>
    <col min="9729" max="9729" width="6.109375" style="222" customWidth="1"/>
    <col min="9730" max="9730" width="9.33203125" style="222" customWidth="1"/>
    <col min="9731" max="9731" width="15.44140625" style="222" customWidth="1"/>
    <col min="9732" max="9732" width="13.109375" style="222" customWidth="1"/>
    <col min="9733" max="9733" width="11.88671875" style="222" customWidth="1"/>
    <col min="9734" max="9981" width="9.109375" style="222"/>
    <col min="9982" max="9982" width="6.6640625" style="222" customWidth="1"/>
    <col min="9983" max="9983" width="13.33203125" style="222" customWidth="1"/>
    <col min="9984" max="9984" width="98.33203125" style="222" customWidth="1"/>
    <col min="9985" max="9985" width="6.109375" style="222" customWidth="1"/>
    <col min="9986" max="9986" width="9.33203125" style="222" customWidth="1"/>
    <col min="9987" max="9987" width="15.44140625" style="222" customWidth="1"/>
    <col min="9988" max="9988" width="13.109375" style="222" customWidth="1"/>
    <col min="9989" max="9989" width="11.88671875" style="222" customWidth="1"/>
    <col min="9990" max="10237" width="9.109375" style="222"/>
    <col min="10238" max="10238" width="6.6640625" style="222" customWidth="1"/>
    <col min="10239" max="10239" width="13.33203125" style="222" customWidth="1"/>
    <col min="10240" max="10240" width="98.33203125" style="222" customWidth="1"/>
    <col min="10241" max="10241" width="6.109375" style="222" customWidth="1"/>
    <col min="10242" max="10242" width="9.33203125" style="222" customWidth="1"/>
    <col min="10243" max="10243" width="15.44140625" style="222" customWidth="1"/>
    <col min="10244" max="10244" width="13.109375" style="222" customWidth="1"/>
    <col min="10245" max="10245" width="11.88671875" style="222" customWidth="1"/>
    <col min="10246" max="10493" width="9.109375" style="222"/>
    <col min="10494" max="10494" width="6.6640625" style="222" customWidth="1"/>
    <col min="10495" max="10495" width="13.33203125" style="222" customWidth="1"/>
    <col min="10496" max="10496" width="98.33203125" style="222" customWidth="1"/>
    <col min="10497" max="10497" width="6.109375" style="222" customWidth="1"/>
    <col min="10498" max="10498" width="9.33203125" style="222" customWidth="1"/>
    <col min="10499" max="10499" width="15.44140625" style="222" customWidth="1"/>
    <col min="10500" max="10500" width="13.109375" style="222" customWidth="1"/>
    <col min="10501" max="10501" width="11.88671875" style="222" customWidth="1"/>
    <col min="10502" max="10749" width="9.109375" style="222"/>
    <col min="10750" max="10750" width="6.6640625" style="222" customWidth="1"/>
    <col min="10751" max="10751" width="13.33203125" style="222" customWidth="1"/>
    <col min="10752" max="10752" width="98.33203125" style="222" customWidth="1"/>
    <col min="10753" max="10753" width="6.109375" style="222" customWidth="1"/>
    <col min="10754" max="10754" width="9.33203125" style="222" customWidth="1"/>
    <col min="10755" max="10755" width="15.44140625" style="222" customWidth="1"/>
    <col min="10756" max="10756" width="13.109375" style="222" customWidth="1"/>
    <col min="10757" max="10757" width="11.88671875" style="222" customWidth="1"/>
    <col min="10758" max="11005" width="9.109375" style="222"/>
    <col min="11006" max="11006" width="6.6640625" style="222" customWidth="1"/>
    <col min="11007" max="11007" width="13.33203125" style="222" customWidth="1"/>
    <col min="11008" max="11008" width="98.33203125" style="222" customWidth="1"/>
    <col min="11009" max="11009" width="6.109375" style="222" customWidth="1"/>
    <col min="11010" max="11010" width="9.33203125" style="222" customWidth="1"/>
    <col min="11011" max="11011" width="15.44140625" style="222" customWidth="1"/>
    <col min="11012" max="11012" width="13.109375" style="222" customWidth="1"/>
    <col min="11013" max="11013" width="11.88671875" style="222" customWidth="1"/>
    <col min="11014" max="11261" width="9.109375" style="222"/>
    <col min="11262" max="11262" width="6.6640625" style="222" customWidth="1"/>
    <col min="11263" max="11263" width="13.33203125" style="222" customWidth="1"/>
    <col min="11264" max="11264" width="98.33203125" style="222" customWidth="1"/>
    <col min="11265" max="11265" width="6.109375" style="222" customWidth="1"/>
    <col min="11266" max="11266" width="9.33203125" style="222" customWidth="1"/>
    <col min="11267" max="11267" width="15.44140625" style="222" customWidth="1"/>
    <col min="11268" max="11268" width="13.109375" style="222" customWidth="1"/>
    <col min="11269" max="11269" width="11.88671875" style="222" customWidth="1"/>
    <col min="11270" max="11517" width="9.109375" style="222"/>
    <col min="11518" max="11518" width="6.6640625" style="222" customWidth="1"/>
    <col min="11519" max="11519" width="13.33203125" style="222" customWidth="1"/>
    <col min="11520" max="11520" width="98.33203125" style="222" customWidth="1"/>
    <col min="11521" max="11521" width="6.109375" style="222" customWidth="1"/>
    <col min="11522" max="11522" width="9.33203125" style="222" customWidth="1"/>
    <col min="11523" max="11523" width="15.44140625" style="222" customWidth="1"/>
    <col min="11524" max="11524" width="13.109375" style="222" customWidth="1"/>
    <col min="11525" max="11525" width="11.88671875" style="222" customWidth="1"/>
    <col min="11526" max="11773" width="9.109375" style="222"/>
    <col min="11774" max="11774" width="6.6640625" style="222" customWidth="1"/>
    <col min="11775" max="11775" width="13.33203125" style="222" customWidth="1"/>
    <col min="11776" max="11776" width="98.33203125" style="222" customWidth="1"/>
    <col min="11777" max="11777" width="6.109375" style="222" customWidth="1"/>
    <col min="11778" max="11778" width="9.33203125" style="222" customWidth="1"/>
    <col min="11779" max="11779" width="15.44140625" style="222" customWidth="1"/>
    <col min="11780" max="11780" width="13.109375" style="222" customWidth="1"/>
    <col min="11781" max="11781" width="11.88671875" style="222" customWidth="1"/>
    <col min="11782" max="12029" width="9.109375" style="222"/>
    <col min="12030" max="12030" width="6.6640625" style="222" customWidth="1"/>
    <col min="12031" max="12031" width="13.33203125" style="222" customWidth="1"/>
    <col min="12032" max="12032" width="98.33203125" style="222" customWidth="1"/>
    <col min="12033" max="12033" width="6.109375" style="222" customWidth="1"/>
    <col min="12034" max="12034" width="9.33203125" style="222" customWidth="1"/>
    <col min="12035" max="12035" width="15.44140625" style="222" customWidth="1"/>
    <col min="12036" max="12036" width="13.109375" style="222" customWidth="1"/>
    <col min="12037" max="12037" width="11.88671875" style="222" customWidth="1"/>
    <col min="12038" max="12285" width="9.109375" style="222"/>
    <col min="12286" max="12286" width="6.6640625" style="222" customWidth="1"/>
    <col min="12287" max="12287" width="13.33203125" style="222" customWidth="1"/>
    <col min="12288" max="12288" width="98.33203125" style="222" customWidth="1"/>
    <col min="12289" max="12289" width="6.109375" style="222" customWidth="1"/>
    <col min="12290" max="12290" width="9.33203125" style="222" customWidth="1"/>
    <col min="12291" max="12291" width="15.44140625" style="222" customWidth="1"/>
    <col min="12292" max="12292" width="13.109375" style="222" customWidth="1"/>
    <col min="12293" max="12293" width="11.88671875" style="222" customWidth="1"/>
    <col min="12294" max="12541" width="9.109375" style="222"/>
    <col min="12542" max="12542" width="6.6640625" style="222" customWidth="1"/>
    <col min="12543" max="12543" width="13.33203125" style="222" customWidth="1"/>
    <col min="12544" max="12544" width="98.33203125" style="222" customWidth="1"/>
    <col min="12545" max="12545" width="6.109375" style="222" customWidth="1"/>
    <col min="12546" max="12546" width="9.33203125" style="222" customWidth="1"/>
    <col min="12547" max="12547" width="15.44140625" style="222" customWidth="1"/>
    <col min="12548" max="12548" width="13.109375" style="222" customWidth="1"/>
    <col min="12549" max="12549" width="11.88671875" style="222" customWidth="1"/>
    <col min="12550" max="12797" width="9.109375" style="222"/>
    <col min="12798" max="12798" width="6.6640625" style="222" customWidth="1"/>
    <col min="12799" max="12799" width="13.33203125" style="222" customWidth="1"/>
    <col min="12800" max="12800" width="98.33203125" style="222" customWidth="1"/>
    <col min="12801" max="12801" width="6.109375" style="222" customWidth="1"/>
    <col min="12802" max="12802" width="9.33203125" style="222" customWidth="1"/>
    <col min="12803" max="12803" width="15.44140625" style="222" customWidth="1"/>
    <col min="12804" max="12804" width="13.109375" style="222" customWidth="1"/>
    <col min="12805" max="12805" width="11.88671875" style="222" customWidth="1"/>
    <col min="12806" max="13053" width="9.109375" style="222"/>
    <col min="13054" max="13054" width="6.6640625" style="222" customWidth="1"/>
    <col min="13055" max="13055" width="13.33203125" style="222" customWidth="1"/>
    <col min="13056" max="13056" width="98.33203125" style="222" customWidth="1"/>
    <col min="13057" max="13057" width="6.109375" style="222" customWidth="1"/>
    <col min="13058" max="13058" width="9.33203125" style="222" customWidth="1"/>
    <col min="13059" max="13059" width="15.44140625" style="222" customWidth="1"/>
    <col min="13060" max="13060" width="13.109375" style="222" customWidth="1"/>
    <col min="13061" max="13061" width="11.88671875" style="222" customWidth="1"/>
    <col min="13062" max="13309" width="9.109375" style="222"/>
    <col min="13310" max="13310" width="6.6640625" style="222" customWidth="1"/>
    <col min="13311" max="13311" width="13.33203125" style="222" customWidth="1"/>
    <col min="13312" max="13312" width="98.33203125" style="222" customWidth="1"/>
    <col min="13313" max="13313" width="6.109375" style="222" customWidth="1"/>
    <col min="13314" max="13314" width="9.33203125" style="222" customWidth="1"/>
    <col min="13315" max="13315" width="15.44140625" style="222" customWidth="1"/>
    <col min="13316" max="13316" width="13.109375" style="222" customWidth="1"/>
    <col min="13317" max="13317" width="11.88671875" style="222" customWidth="1"/>
    <col min="13318" max="13565" width="9.109375" style="222"/>
    <col min="13566" max="13566" width="6.6640625" style="222" customWidth="1"/>
    <col min="13567" max="13567" width="13.33203125" style="222" customWidth="1"/>
    <col min="13568" max="13568" width="98.33203125" style="222" customWidth="1"/>
    <col min="13569" max="13569" width="6.109375" style="222" customWidth="1"/>
    <col min="13570" max="13570" width="9.33203125" style="222" customWidth="1"/>
    <col min="13571" max="13571" width="15.44140625" style="222" customWidth="1"/>
    <col min="13572" max="13572" width="13.109375" style="222" customWidth="1"/>
    <col min="13573" max="13573" width="11.88671875" style="222" customWidth="1"/>
    <col min="13574" max="13821" width="9.109375" style="222"/>
    <col min="13822" max="13822" width="6.6640625" style="222" customWidth="1"/>
    <col min="13823" max="13823" width="13.33203125" style="222" customWidth="1"/>
    <col min="13824" max="13824" width="98.33203125" style="222" customWidth="1"/>
    <col min="13825" max="13825" width="6.109375" style="222" customWidth="1"/>
    <col min="13826" max="13826" width="9.33203125" style="222" customWidth="1"/>
    <col min="13827" max="13827" width="15.44140625" style="222" customWidth="1"/>
    <col min="13828" max="13828" width="13.109375" style="222" customWidth="1"/>
    <col min="13829" max="13829" width="11.88671875" style="222" customWidth="1"/>
    <col min="13830" max="14077" width="9.109375" style="222"/>
    <col min="14078" max="14078" width="6.6640625" style="222" customWidth="1"/>
    <col min="14079" max="14079" width="13.33203125" style="222" customWidth="1"/>
    <col min="14080" max="14080" width="98.33203125" style="222" customWidth="1"/>
    <col min="14081" max="14081" width="6.109375" style="222" customWidth="1"/>
    <col min="14082" max="14082" width="9.33203125" style="222" customWidth="1"/>
    <col min="14083" max="14083" width="15.44140625" style="222" customWidth="1"/>
    <col min="14084" max="14084" width="13.109375" style="222" customWidth="1"/>
    <col min="14085" max="14085" width="11.88671875" style="222" customWidth="1"/>
    <col min="14086" max="14333" width="9.109375" style="222"/>
    <col min="14334" max="14334" width="6.6640625" style="222" customWidth="1"/>
    <col min="14335" max="14335" width="13.33203125" style="222" customWidth="1"/>
    <col min="14336" max="14336" width="98.33203125" style="222" customWidth="1"/>
    <col min="14337" max="14337" width="6.109375" style="222" customWidth="1"/>
    <col min="14338" max="14338" width="9.33203125" style="222" customWidth="1"/>
    <col min="14339" max="14339" width="15.44140625" style="222" customWidth="1"/>
    <col min="14340" max="14340" width="13.109375" style="222" customWidth="1"/>
    <col min="14341" max="14341" width="11.88671875" style="222" customWidth="1"/>
    <col min="14342" max="14589" width="9.109375" style="222"/>
    <col min="14590" max="14590" width="6.6640625" style="222" customWidth="1"/>
    <col min="14591" max="14591" width="13.33203125" style="222" customWidth="1"/>
    <col min="14592" max="14592" width="98.33203125" style="222" customWidth="1"/>
    <col min="14593" max="14593" width="6.109375" style="222" customWidth="1"/>
    <col min="14594" max="14594" width="9.33203125" style="222" customWidth="1"/>
    <col min="14595" max="14595" width="15.44140625" style="222" customWidth="1"/>
    <col min="14596" max="14596" width="13.109375" style="222" customWidth="1"/>
    <col min="14597" max="14597" width="11.88671875" style="222" customWidth="1"/>
    <col min="14598" max="14845" width="9.109375" style="222"/>
    <col min="14846" max="14846" width="6.6640625" style="222" customWidth="1"/>
    <col min="14847" max="14847" width="13.33203125" style="222" customWidth="1"/>
    <col min="14848" max="14848" width="98.33203125" style="222" customWidth="1"/>
    <col min="14849" max="14849" width="6.109375" style="222" customWidth="1"/>
    <col min="14850" max="14850" width="9.33203125" style="222" customWidth="1"/>
    <col min="14851" max="14851" width="15.44140625" style="222" customWidth="1"/>
    <col min="14852" max="14852" width="13.109375" style="222" customWidth="1"/>
    <col min="14853" max="14853" width="11.88671875" style="222" customWidth="1"/>
    <col min="14854" max="15101" width="9.109375" style="222"/>
    <col min="15102" max="15102" width="6.6640625" style="222" customWidth="1"/>
    <col min="15103" max="15103" width="13.33203125" style="222" customWidth="1"/>
    <col min="15104" max="15104" width="98.33203125" style="222" customWidth="1"/>
    <col min="15105" max="15105" width="6.109375" style="222" customWidth="1"/>
    <col min="15106" max="15106" width="9.33203125" style="222" customWidth="1"/>
    <col min="15107" max="15107" width="15.44140625" style="222" customWidth="1"/>
    <col min="15108" max="15108" width="13.109375" style="222" customWidth="1"/>
    <col min="15109" max="15109" width="11.88671875" style="222" customWidth="1"/>
    <col min="15110" max="15357" width="9.109375" style="222"/>
    <col min="15358" max="15358" width="6.6640625" style="222" customWidth="1"/>
    <col min="15359" max="15359" width="13.33203125" style="222" customWidth="1"/>
    <col min="15360" max="15360" width="98.33203125" style="222" customWidth="1"/>
    <col min="15361" max="15361" width="6.109375" style="222" customWidth="1"/>
    <col min="15362" max="15362" width="9.33203125" style="222" customWidth="1"/>
    <col min="15363" max="15363" width="15.44140625" style="222" customWidth="1"/>
    <col min="15364" max="15364" width="13.109375" style="222" customWidth="1"/>
    <col min="15365" max="15365" width="11.88671875" style="222" customWidth="1"/>
    <col min="15366" max="15613" width="9.109375" style="222"/>
    <col min="15614" max="15614" width="6.6640625" style="222" customWidth="1"/>
    <col min="15615" max="15615" width="13.33203125" style="222" customWidth="1"/>
    <col min="15616" max="15616" width="98.33203125" style="222" customWidth="1"/>
    <col min="15617" max="15617" width="6.109375" style="222" customWidth="1"/>
    <col min="15618" max="15618" width="9.33203125" style="222" customWidth="1"/>
    <col min="15619" max="15619" width="15.44140625" style="222" customWidth="1"/>
    <col min="15620" max="15620" width="13.109375" style="222" customWidth="1"/>
    <col min="15621" max="15621" width="11.88671875" style="222" customWidth="1"/>
    <col min="15622" max="15869" width="9.109375" style="222"/>
    <col min="15870" max="15870" width="6.6640625" style="222" customWidth="1"/>
    <col min="15871" max="15871" width="13.33203125" style="222" customWidth="1"/>
    <col min="15872" max="15872" width="98.33203125" style="222" customWidth="1"/>
    <col min="15873" max="15873" width="6.109375" style="222" customWidth="1"/>
    <col min="15874" max="15874" width="9.33203125" style="222" customWidth="1"/>
    <col min="15875" max="15875" width="15.44140625" style="222" customWidth="1"/>
    <col min="15876" max="15876" width="13.109375" style="222" customWidth="1"/>
    <col min="15877" max="15877" width="11.88671875" style="222" customWidth="1"/>
    <col min="15878" max="16125" width="9.109375" style="222"/>
    <col min="16126" max="16126" width="6.6640625" style="222" customWidth="1"/>
    <col min="16127" max="16127" width="13.33203125" style="222" customWidth="1"/>
    <col min="16128" max="16128" width="98.33203125" style="222" customWidth="1"/>
    <col min="16129" max="16129" width="6.109375" style="222" customWidth="1"/>
    <col min="16130" max="16130" width="9.33203125" style="222" customWidth="1"/>
    <col min="16131" max="16131" width="15.44140625" style="222" customWidth="1"/>
    <col min="16132" max="16132" width="13.109375" style="222" customWidth="1"/>
    <col min="16133" max="16133" width="11.88671875" style="222" customWidth="1"/>
    <col min="16134" max="16383" width="9.109375" style="222"/>
    <col min="16384" max="16384" width="9.109375" style="222" customWidth="1"/>
  </cols>
  <sheetData>
    <row r="1" spans="1:6" ht="80.25" customHeight="1">
      <c r="A1" s="145" t="s">
        <v>10</v>
      </c>
      <c r="B1" s="219" t="s">
        <v>863</v>
      </c>
      <c r="C1" s="220"/>
      <c r="D1" s="220"/>
      <c r="E1" s="220"/>
      <c r="F1" s="221"/>
    </row>
    <row r="2" spans="1:6" s="20" customFormat="1" ht="40.5" customHeight="1">
      <c r="A2" s="54" t="s">
        <v>1015</v>
      </c>
      <c r="B2" s="54"/>
      <c r="C2" s="54"/>
      <c r="D2" s="54"/>
      <c r="E2" s="54"/>
      <c r="F2" s="54"/>
    </row>
    <row r="3" spans="1:6" s="21" customFormat="1" ht="18" customHeight="1">
      <c r="A3" s="223" t="s">
        <v>1016</v>
      </c>
      <c r="B3" s="223"/>
      <c r="C3" s="223"/>
      <c r="D3" s="223"/>
      <c r="E3" s="223"/>
      <c r="F3" s="223"/>
    </row>
    <row r="4" spans="1:6" s="34" customFormat="1" ht="18" customHeight="1">
      <c r="A4" s="223" t="s">
        <v>0</v>
      </c>
      <c r="B4" s="223"/>
      <c r="C4" s="223"/>
      <c r="D4" s="223"/>
      <c r="E4" s="223"/>
      <c r="F4" s="223"/>
    </row>
    <row r="5" spans="1:6" s="225" customFormat="1" ht="136.5" customHeight="1">
      <c r="A5" s="224" t="s">
        <v>616</v>
      </c>
      <c r="B5" s="224" t="s">
        <v>2</v>
      </c>
      <c r="C5" s="224" t="s">
        <v>3</v>
      </c>
      <c r="D5" s="224" t="s">
        <v>14</v>
      </c>
      <c r="E5" s="103" t="s">
        <v>887</v>
      </c>
      <c r="F5" s="104" t="s">
        <v>888</v>
      </c>
    </row>
    <row r="6" spans="1:6" s="227" customFormat="1" ht="20.25" customHeight="1">
      <c r="A6" s="226"/>
      <c r="B6" s="224"/>
      <c r="C6" s="107" t="s">
        <v>4</v>
      </c>
      <c r="D6" s="102" t="s">
        <v>5</v>
      </c>
      <c r="E6" s="107" t="s">
        <v>6</v>
      </c>
      <c r="F6" s="108" t="s">
        <v>7</v>
      </c>
    </row>
    <row r="7" spans="1:6" ht="15.75" customHeight="1">
      <c r="A7" s="228" t="s">
        <v>617</v>
      </c>
      <c r="B7" s="229" t="s">
        <v>618</v>
      </c>
      <c r="C7" s="230"/>
      <c r="D7" s="230"/>
      <c r="E7" s="230"/>
      <c r="F7" s="230"/>
    </row>
    <row r="8" spans="1:6" s="227" customFormat="1" ht="177.75" customHeight="1">
      <c r="A8" s="228" t="s">
        <v>619</v>
      </c>
      <c r="B8" s="232" t="s">
        <v>868</v>
      </c>
      <c r="C8" s="233" t="s">
        <v>620</v>
      </c>
      <c r="D8" s="234">
        <v>100</v>
      </c>
      <c r="E8" s="235">
        <v>130</v>
      </c>
      <c r="F8" s="236">
        <f>E8*D8</f>
        <v>13000</v>
      </c>
    </row>
    <row r="9" spans="1:6" s="227" customFormat="1" ht="12.75" hidden="1" customHeight="1">
      <c r="A9" s="228" t="s">
        <v>621</v>
      </c>
      <c r="B9" s="237" t="s">
        <v>622</v>
      </c>
      <c r="C9" s="233"/>
      <c r="D9" s="238"/>
      <c r="E9" s="239"/>
      <c r="F9" s="236">
        <f t="shared" ref="F9:F39" si="0">E9*D9</f>
        <v>0</v>
      </c>
    </row>
    <row r="10" spans="1:6" s="227" customFormat="1" ht="89.25" hidden="1" customHeight="1">
      <c r="A10" s="228" t="s">
        <v>623</v>
      </c>
      <c r="B10" s="240" t="s">
        <v>624</v>
      </c>
      <c r="C10" s="233" t="s">
        <v>625</v>
      </c>
      <c r="D10" s="238"/>
      <c r="E10" s="235">
        <v>82735</v>
      </c>
      <c r="F10" s="236">
        <f t="shared" si="0"/>
        <v>0</v>
      </c>
    </row>
    <row r="11" spans="1:6" s="227" customFormat="1" ht="13.5" customHeight="1">
      <c r="A11" s="228" t="s">
        <v>626</v>
      </c>
      <c r="B11" s="237" t="s">
        <v>627</v>
      </c>
      <c r="C11" s="233"/>
      <c r="D11" s="238"/>
      <c r="E11" s="239"/>
      <c r="F11" s="236">
        <f t="shared" si="0"/>
        <v>0</v>
      </c>
    </row>
    <row r="12" spans="1:6" s="227" customFormat="1" ht="63" customHeight="1">
      <c r="A12" s="228" t="s">
        <v>628</v>
      </c>
      <c r="B12" s="240" t="s">
        <v>629</v>
      </c>
      <c r="C12" s="233" t="s">
        <v>630</v>
      </c>
      <c r="D12" s="234">
        <v>200</v>
      </c>
      <c r="E12" s="235">
        <v>290</v>
      </c>
      <c r="F12" s="236">
        <f t="shared" si="0"/>
        <v>58000</v>
      </c>
    </row>
    <row r="13" spans="1:6" ht="102" customHeight="1">
      <c r="A13" s="228" t="s">
        <v>631</v>
      </c>
      <c r="B13" s="240" t="s">
        <v>632</v>
      </c>
      <c r="C13" s="233" t="s">
        <v>633</v>
      </c>
      <c r="D13" s="238">
        <v>250</v>
      </c>
      <c r="E13" s="235">
        <v>245</v>
      </c>
      <c r="F13" s="236">
        <f t="shared" si="0"/>
        <v>61250</v>
      </c>
    </row>
    <row r="14" spans="1:6" ht="92.4">
      <c r="A14" s="228" t="s">
        <v>634</v>
      </c>
      <c r="B14" s="240" t="s">
        <v>843</v>
      </c>
      <c r="C14" s="233" t="s">
        <v>635</v>
      </c>
      <c r="D14" s="234">
        <v>120</v>
      </c>
      <c r="E14" s="235">
        <v>2105</v>
      </c>
      <c r="F14" s="236">
        <f t="shared" si="0"/>
        <v>252600</v>
      </c>
    </row>
    <row r="15" spans="1:6" ht="113.25" customHeight="1">
      <c r="A15" s="228" t="s">
        <v>636</v>
      </c>
      <c r="B15" s="241" t="s">
        <v>866</v>
      </c>
      <c r="C15" s="233" t="s">
        <v>637</v>
      </c>
      <c r="D15" s="238">
        <v>700</v>
      </c>
      <c r="E15" s="235">
        <v>340</v>
      </c>
      <c r="F15" s="236">
        <f t="shared" si="0"/>
        <v>238000</v>
      </c>
    </row>
    <row r="16" spans="1:6" ht="13.5" hidden="1" customHeight="1">
      <c r="A16" s="228" t="s">
        <v>638</v>
      </c>
      <c r="B16" s="237" t="s">
        <v>639</v>
      </c>
      <c r="C16" s="233"/>
      <c r="D16" s="238"/>
      <c r="E16" s="242"/>
      <c r="F16" s="236">
        <f t="shared" si="0"/>
        <v>0</v>
      </c>
    </row>
    <row r="17" spans="1:6" ht="179.25" hidden="1" customHeight="1">
      <c r="A17" s="228" t="s">
        <v>640</v>
      </c>
      <c r="B17" s="240" t="s">
        <v>641</v>
      </c>
      <c r="C17" s="233" t="s">
        <v>642</v>
      </c>
      <c r="D17" s="238"/>
      <c r="E17" s="235">
        <v>440</v>
      </c>
      <c r="F17" s="236">
        <f t="shared" si="0"/>
        <v>0</v>
      </c>
    </row>
    <row r="18" spans="1:6" ht="15" customHeight="1">
      <c r="A18" s="228" t="s">
        <v>643</v>
      </c>
      <c r="B18" s="243" t="s">
        <v>644</v>
      </c>
      <c r="C18" s="244"/>
      <c r="D18" s="245"/>
      <c r="E18" s="242"/>
      <c r="F18" s="236">
        <f t="shared" si="0"/>
        <v>0</v>
      </c>
    </row>
    <row r="19" spans="1:6" ht="115.5" customHeight="1">
      <c r="A19" s="228" t="s">
        <v>645</v>
      </c>
      <c r="B19" s="246" t="s">
        <v>646</v>
      </c>
      <c r="C19" s="233" t="s">
        <v>620</v>
      </c>
      <c r="D19" s="238">
        <v>50</v>
      </c>
      <c r="E19" s="235">
        <v>2760</v>
      </c>
      <c r="F19" s="236">
        <f>E19*D19</f>
        <v>138000</v>
      </c>
    </row>
    <row r="20" spans="1:6" ht="0.75" hidden="1" customHeight="1">
      <c r="A20" s="228" t="s">
        <v>647</v>
      </c>
      <c r="B20" s="247" t="s">
        <v>648</v>
      </c>
      <c r="C20" s="244"/>
      <c r="D20" s="245"/>
      <c r="E20" s="242"/>
      <c r="F20" s="236">
        <f t="shared" si="0"/>
        <v>0</v>
      </c>
    </row>
    <row r="21" spans="1:6" s="227" customFormat="1" ht="39" hidden="1" customHeight="1">
      <c r="A21" s="228" t="s">
        <v>649</v>
      </c>
      <c r="B21" s="248" t="s">
        <v>650</v>
      </c>
      <c r="C21" s="233" t="s">
        <v>651</v>
      </c>
      <c r="D21" s="238"/>
      <c r="E21" s="235">
        <v>5520</v>
      </c>
      <c r="F21" s="236">
        <f t="shared" si="0"/>
        <v>0</v>
      </c>
    </row>
    <row r="22" spans="1:6" s="227" customFormat="1" ht="39" hidden="1" customHeight="1">
      <c r="A22" s="228" t="s">
        <v>652</v>
      </c>
      <c r="B22" s="248" t="s">
        <v>653</v>
      </c>
      <c r="C22" s="233" t="s">
        <v>651</v>
      </c>
      <c r="D22" s="238"/>
      <c r="E22" s="235">
        <f>8500*1.15</f>
        <v>9775</v>
      </c>
      <c r="F22" s="236">
        <f t="shared" si="0"/>
        <v>0</v>
      </c>
    </row>
    <row r="23" spans="1:6" ht="13.5" hidden="1" customHeight="1">
      <c r="A23" s="228" t="s">
        <v>654</v>
      </c>
      <c r="B23" s="243" t="s">
        <v>655</v>
      </c>
      <c r="C23" s="249"/>
      <c r="D23" s="245"/>
      <c r="E23" s="242"/>
      <c r="F23" s="236">
        <f t="shared" si="0"/>
        <v>0</v>
      </c>
    </row>
    <row r="24" spans="1:6" s="227" customFormat="1" ht="141.75" hidden="1" customHeight="1">
      <c r="A24" s="228" t="s">
        <v>656</v>
      </c>
      <c r="B24" s="246" t="s">
        <v>657</v>
      </c>
      <c r="C24" s="233" t="s">
        <v>651</v>
      </c>
      <c r="D24" s="238"/>
      <c r="E24" s="235">
        <f>1000*1.15</f>
        <v>1150</v>
      </c>
      <c r="F24" s="236">
        <f t="shared" si="0"/>
        <v>0</v>
      </c>
    </row>
    <row r="25" spans="1:6" ht="15" hidden="1" customHeight="1">
      <c r="A25" s="228" t="s">
        <v>658</v>
      </c>
      <c r="B25" s="243" t="s">
        <v>659</v>
      </c>
      <c r="C25" s="249"/>
      <c r="D25" s="245"/>
      <c r="E25" s="242"/>
      <c r="F25" s="236">
        <f t="shared" si="0"/>
        <v>0</v>
      </c>
    </row>
    <row r="26" spans="1:6" ht="27" hidden="1" customHeight="1">
      <c r="A26" s="228" t="s">
        <v>660</v>
      </c>
      <c r="B26" s="248" t="s">
        <v>661</v>
      </c>
      <c r="C26" s="233" t="s">
        <v>8</v>
      </c>
      <c r="D26" s="238"/>
      <c r="E26" s="235">
        <v>116065</v>
      </c>
      <c r="F26" s="236">
        <f t="shared" si="0"/>
        <v>0</v>
      </c>
    </row>
    <row r="27" spans="1:6" ht="15.75" customHeight="1">
      <c r="A27" s="228" t="s">
        <v>662</v>
      </c>
      <c r="B27" s="243" t="s">
        <v>663</v>
      </c>
      <c r="C27" s="249"/>
      <c r="D27" s="245"/>
      <c r="E27" s="242"/>
      <c r="F27" s="236">
        <f t="shared" si="0"/>
        <v>0</v>
      </c>
    </row>
    <row r="28" spans="1:6" ht="103.5" customHeight="1">
      <c r="A28" s="228" t="s">
        <v>664</v>
      </c>
      <c r="B28" s="250" t="s">
        <v>665</v>
      </c>
      <c r="C28" s="233" t="s">
        <v>642</v>
      </c>
      <c r="D28" s="238">
        <v>35</v>
      </c>
      <c r="E28" s="235">
        <v>3660</v>
      </c>
      <c r="F28" s="236">
        <f>E28*D28</f>
        <v>128100</v>
      </c>
    </row>
    <row r="29" spans="1:6" ht="13.5" hidden="1" customHeight="1">
      <c r="A29" s="228" t="s">
        <v>666</v>
      </c>
      <c r="B29" s="251" t="s">
        <v>876</v>
      </c>
      <c r="C29" s="249"/>
      <c r="D29" s="245"/>
      <c r="E29" s="242"/>
      <c r="F29" s="236">
        <f t="shared" si="0"/>
        <v>0</v>
      </c>
    </row>
    <row r="30" spans="1:6" ht="162" hidden="1" customHeight="1">
      <c r="A30" s="228" t="s">
        <v>667</v>
      </c>
      <c r="B30" s="252" t="s">
        <v>668</v>
      </c>
      <c r="C30" s="233" t="s">
        <v>642</v>
      </c>
      <c r="D30" s="238"/>
      <c r="E30" s="235">
        <v>4140</v>
      </c>
      <c r="F30" s="236">
        <f t="shared" si="0"/>
        <v>0</v>
      </c>
    </row>
    <row r="31" spans="1:6" ht="87" hidden="1" customHeight="1">
      <c r="A31" s="228"/>
      <c r="B31" s="253" t="s">
        <v>869</v>
      </c>
      <c r="C31" s="233" t="s">
        <v>11</v>
      </c>
      <c r="D31" s="238"/>
      <c r="E31" s="235">
        <v>87050</v>
      </c>
      <c r="F31" s="236">
        <f t="shared" si="0"/>
        <v>0</v>
      </c>
    </row>
    <row r="32" spans="1:6" ht="88.5" hidden="1" customHeight="1">
      <c r="A32" s="254" t="s">
        <v>669</v>
      </c>
      <c r="B32" s="253" t="s">
        <v>870</v>
      </c>
      <c r="C32" s="233" t="s">
        <v>8</v>
      </c>
      <c r="D32" s="238"/>
      <c r="E32" s="235">
        <v>87050</v>
      </c>
      <c r="F32" s="236">
        <f t="shared" si="0"/>
        <v>0</v>
      </c>
    </row>
    <row r="33" spans="1:6" ht="144.75" hidden="1" customHeight="1">
      <c r="A33" s="254" t="s">
        <v>670</v>
      </c>
      <c r="B33" s="253" t="s">
        <v>671</v>
      </c>
      <c r="C33" s="233" t="s">
        <v>8</v>
      </c>
      <c r="D33" s="238"/>
      <c r="E33" s="235">
        <v>58035</v>
      </c>
      <c r="F33" s="236">
        <f t="shared" si="0"/>
        <v>0</v>
      </c>
    </row>
    <row r="34" spans="1:6" ht="144.75" hidden="1" customHeight="1">
      <c r="A34" s="254" t="s">
        <v>875</v>
      </c>
      <c r="B34" s="252" t="s">
        <v>878</v>
      </c>
      <c r="C34" s="233" t="s">
        <v>877</v>
      </c>
      <c r="D34" s="255"/>
      <c r="E34" s="235">
        <v>205</v>
      </c>
      <c r="F34" s="236">
        <f t="shared" si="0"/>
        <v>0</v>
      </c>
    </row>
    <row r="35" spans="1:6" s="227" customFormat="1" ht="15.75" hidden="1" customHeight="1">
      <c r="A35" s="228" t="s">
        <v>672</v>
      </c>
      <c r="B35" s="256" t="s">
        <v>673</v>
      </c>
      <c r="C35" s="233"/>
      <c r="D35" s="255"/>
      <c r="E35" s="257"/>
      <c r="F35" s="236">
        <f t="shared" si="0"/>
        <v>0</v>
      </c>
    </row>
    <row r="36" spans="1:6" ht="153.75" hidden="1" customHeight="1">
      <c r="A36" s="228" t="s">
        <v>674</v>
      </c>
      <c r="B36" s="246" t="s">
        <v>871</v>
      </c>
      <c r="C36" s="233" t="s">
        <v>651</v>
      </c>
      <c r="D36" s="238"/>
      <c r="E36" s="258">
        <v>6620</v>
      </c>
      <c r="F36" s="236">
        <f t="shared" si="0"/>
        <v>0</v>
      </c>
    </row>
    <row r="37" spans="1:6" ht="15.75" customHeight="1">
      <c r="A37" s="228" t="s">
        <v>675</v>
      </c>
      <c r="B37" s="251" t="s">
        <v>676</v>
      </c>
      <c r="C37" s="249"/>
      <c r="D37" s="245"/>
      <c r="E37" s="242"/>
      <c r="F37" s="236">
        <f t="shared" si="0"/>
        <v>0</v>
      </c>
    </row>
    <row r="38" spans="1:6" ht="78" customHeight="1">
      <c r="A38" s="228" t="s">
        <v>677</v>
      </c>
      <c r="B38" s="246" t="s">
        <v>678</v>
      </c>
      <c r="C38" s="233" t="s">
        <v>642</v>
      </c>
      <c r="D38" s="238">
        <v>140</v>
      </c>
      <c r="E38" s="235">
        <v>510</v>
      </c>
      <c r="F38" s="236">
        <f>E38*D38</f>
        <v>71400</v>
      </c>
    </row>
    <row r="39" spans="1:6" ht="40.5" hidden="1" customHeight="1">
      <c r="A39" s="228" t="s">
        <v>679</v>
      </c>
      <c r="B39" s="231" t="s">
        <v>680</v>
      </c>
      <c r="C39" s="233" t="s">
        <v>642</v>
      </c>
      <c r="D39" s="238"/>
      <c r="E39" s="235">
        <v>785</v>
      </c>
      <c r="F39" s="236">
        <f t="shared" si="0"/>
        <v>0</v>
      </c>
    </row>
    <row r="40" spans="1:6" ht="63.75" hidden="1" customHeight="1">
      <c r="A40" s="228" t="s">
        <v>681</v>
      </c>
      <c r="B40" s="246" t="s">
        <v>682</v>
      </c>
      <c r="C40" s="233" t="s">
        <v>642</v>
      </c>
      <c r="D40" s="238"/>
      <c r="E40" s="235">
        <v>350</v>
      </c>
      <c r="F40" s="236">
        <f t="shared" ref="F40:F71" si="1">E40*D40</f>
        <v>0</v>
      </c>
    </row>
    <row r="41" spans="1:6" ht="95.25" hidden="1" customHeight="1">
      <c r="A41" s="228" t="s">
        <v>683</v>
      </c>
      <c r="B41" s="253" t="s">
        <v>867</v>
      </c>
      <c r="C41" s="233" t="s">
        <v>642</v>
      </c>
      <c r="D41" s="238"/>
      <c r="E41" s="235">
        <v>1480</v>
      </c>
      <c r="F41" s="236">
        <f t="shared" si="1"/>
        <v>0</v>
      </c>
    </row>
    <row r="42" spans="1:6" ht="90" customHeight="1">
      <c r="A42" s="228" t="s">
        <v>684</v>
      </c>
      <c r="B42" s="259" t="s">
        <v>685</v>
      </c>
      <c r="C42" s="233" t="s">
        <v>642</v>
      </c>
      <c r="D42" s="255">
        <v>140</v>
      </c>
      <c r="E42" s="235">
        <v>455</v>
      </c>
      <c r="F42" s="236">
        <f>E42*D42</f>
        <v>63700</v>
      </c>
    </row>
    <row r="43" spans="1:6" ht="18.75" customHeight="1">
      <c r="A43" s="228" t="s">
        <v>686</v>
      </c>
      <c r="B43" s="229" t="s">
        <v>687</v>
      </c>
      <c r="C43" s="249"/>
      <c r="D43" s="245"/>
      <c r="E43" s="242"/>
      <c r="F43" s="236">
        <f t="shared" si="1"/>
        <v>0</v>
      </c>
    </row>
    <row r="44" spans="1:6" ht="95.25" customHeight="1">
      <c r="A44" s="228" t="s">
        <v>688</v>
      </c>
      <c r="B44" s="246" t="s">
        <v>689</v>
      </c>
      <c r="C44" s="233" t="s">
        <v>642</v>
      </c>
      <c r="D44" s="238">
        <v>35</v>
      </c>
      <c r="E44" s="235">
        <v>9870</v>
      </c>
      <c r="F44" s="236">
        <f>E44*D44</f>
        <v>345450</v>
      </c>
    </row>
    <row r="45" spans="1:6" ht="40.5" hidden="1" customHeight="1">
      <c r="A45" s="228" t="s">
        <v>690</v>
      </c>
      <c r="B45" s="246" t="s">
        <v>691</v>
      </c>
      <c r="C45" s="233" t="s">
        <v>642</v>
      </c>
      <c r="D45" s="238"/>
      <c r="E45" s="235">
        <f>10500*1.15</f>
        <v>12074.999999999998</v>
      </c>
      <c r="F45" s="236">
        <f t="shared" si="1"/>
        <v>0</v>
      </c>
    </row>
    <row r="46" spans="1:6" ht="66" hidden="1" customHeight="1">
      <c r="A46" s="228" t="s">
        <v>692</v>
      </c>
      <c r="B46" s="246" t="s">
        <v>693</v>
      </c>
      <c r="C46" s="233" t="s">
        <v>642</v>
      </c>
      <c r="D46" s="238"/>
      <c r="E46" s="235">
        <v>10655</v>
      </c>
      <c r="F46" s="236">
        <f t="shared" si="1"/>
        <v>0</v>
      </c>
    </row>
    <row r="47" spans="1:6" s="227" customFormat="1" ht="86.25" customHeight="1">
      <c r="A47" s="228" t="s">
        <v>692</v>
      </c>
      <c r="B47" s="246" t="s">
        <v>693</v>
      </c>
      <c r="C47" s="233" t="s">
        <v>642</v>
      </c>
      <c r="D47" s="238">
        <v>5</v>
      </c>
      <c r="E47" s="235">
        <v>10655</v>
      </c>
      <c r="F47" s="236">
        <f t="shared" si="1"/>
        <v>53275</v>
      </c>
    </row>
    <row r="48" spans="1:6" s="227" customFormat="1" ht="113.25" customHeight="1">
      <c r="A48" s="228" t="s">
        <v>694</v>
      </c>
      <c r="B48" s="246" t="s">
        <v>890</v>
      </c>
      <c r="C48" s="233" t="s">
        <v>642</v>
      </c>
      <c r="D48" s="238">
        <v>65</v>
      </c>
      <c r="E48" s="235">
        <v>13060</v>
      </c>
      <c r="F48" s="236">
        <f t="shared" si="1"/>
        <v>848900</v>
      </c>
    </row>
    <row r="49" spans="1:6" ht="105" hidden="1" customHeight="1">
      <c r="A49" s="228" t="s">
        <v>695</v>
      </c>
      <c r="B49" s="246" t="s">
        <v>889</v>
      </c>
      <c r="C49" s="233" t="s">
        <v>642</v>
      </c>
      <c r="D49" s="238"/>
      <c r="E49" s="235">
        <v>12410</v>
      </c>
      <c r="F49" s="236">
        <f t="shared" si="1"/>
        <v>0</v>
      </c>
    </row>
    <row r="50" spans="1:6" ht="131.25" hidden="1" customHeight="1">
      <c r="A50" s="228" t="s">
        <v>696</v>
      </c>
      <c r="B50" s="259" t="s">
        <v>891</v>
      </c>
      <c r="C50" s="233" t="s">
        <v>642</v>
      </c>
      <c r="D50" s="238"/>
      <c r="E50" s="235">
        <v>17120</v>
      </c>
      <c r="F50" s="236">
        <f t="shared" si="1"/>
        <v>0</v>
      </c>
    </row>
    <row r="51" spans="1:6" ht="82.5" hidden="1" customHeight="1">
      <c r="A51" s="228" t="s">
        <v>697</v>
      </c>
      <c r="B51" s="260" t="s">
        <v>892</v>
      </c>
      <c r="C51" s="233" t="s">
        <v>642</v>
      </c>
      <c r="D51" s="261"/>
      <c r="E51" s="235">
        <f>22400*1.15</f>
        <v>25759.999999999996</v>
      </c>
      <c r="F51" s="236">
        <f t="shared" si="1"/>
        <v>0</v>
      </c>
    </row>
    <row r="52" spans="1:6" ht="51" hidden="1" customHeight="1">
      <c r="A52" s="228" t="s">
        <v>698</v>
      </c>
      <c r="B52" s="262" t="s">
        <v>699</v>
      </c>
      <c r="C52" s="263" t="s">
        <v>11</v>
      </c>
      <c r="D52" s="264"/>
      <c r="E52" s="235">
        <f>5000*1.15</f>
        <v>5750</v>
      </c>
      <c r="F52" s="236">
        <f t="shared" si="1"/>
        <v>0</v>
      </c>
    </row>
    <row r="53" spans="1:6" ht="53.25" hidden="1" customHeight="1">
      <c r="A53" s="228" t="s">
        <v>700</v>
      </c>
      <c r="B53" s="262" t="s">
        <v>701</v>
      </c>
      <c r="C53" s="263" t="s">
        <v>11</v>
      </c>
      <c r="D53" s="264"/>
      <c r="E53" s="235">
        <f>100000*1.15</f>
        <v>114999.99999999999</v>
      </c>
      <c r="F53" s="236">
        <f t="shared" si="1"/>
        <v>0</v>
      </c>
    </row>
    <row r="54" spans="1:6" ht="41.25" hidden="1" customHeight="1">
      <c r="A54" s="228" t="s">
        <v>702</v>
      </c>
      <c r="B54" s="265" t="s">
        <v>703</v>
      </c>
      <c r="C54" s="263" t="s">
        <v>11</v>
      </c>
      <c r="D54" s="264"/>
      <c r="E54" s="235">
        <f>100000*1.15</f>
        <v>114999.99999999999</v>
      </c>
      <c r="F54" s="236">
        <f t="shared" si="1"/>
        <v>0</v>
      </c>
    </row>
    <row r="55" spans="1:6" ht="13.5" customHeight="1">
      <c r="A55" s="266" t="s">
        <v>704</v>
      </c>
      <c r="B55" s="256" t="s">
        <v>705</v>
      </c>
      <c r="C55" s="233"/>
      <c r="D55" s="255"/>
      <c r="E55" s="242"/>
      <c r="F55" s="236">
        <f t="shared" si="1"/>
        <v>0</v>
      </c>
    </row>
    <row r="56" spans="1:6" s="227" customFormat="1" ht="91.5" customHeight="1">
      <c r="A56" s="266"/>
      <c r="B56" s="241" t="s">
        <v>706</v>
      </c>
      <c r="C56" s="249"/>
      <c r="D56" s="245"/>
      <c r="E56" s="257"/>
      <c r="F56" s="236">
        <f t="shared" si="1"/>
        <v>0</v>
      </c>
    </row>
    <row r="57" spans="1:6" ht="29.25" customHeight="1">
      <c r="A57" s="228" t="s">
        <v>707</v>
      </c>
      <c r="B57" s="267" t="s">
        <v>708</v>
      </c>
      <c r="C57" s="233" t="s">
        <v>620</v>
      </c>
      <c r="D57" s="238">
        <v>100</v>
      </c>
      <c r="E57" s="235">
        <v>700</v>
      </c>
      <c r="F57" s="236">
        <f>E57*D57</f>
        <v>70000</v>
      </c>
    </row>
    <row r="58" spans="1:6" s="227" customFormat="1" ht="39.75" hidden="1" customHeight="1">
      <c r="A58" s="228" t="s">
        <v>709</v>
      </c>
      <c r="B58" s="267" t="s">
        <v>710</v>
      </c>
      <c r="C58" s="233" t="s">
        <v>620</v>
      </c>
      <c r="D58" s="238"/>
      <c r="E58" s="235">
        <v>900</v>
      </c>
      <c r="F58" s="236">
        <f t="shared" si="1"/>
        <v>0</v>
      </c>
    </row>
    <row r="59" spans="1:6" s="227" customFormat="1" ht="12" customHeight="1">
      <c r="A59" s="228" t="s">
        <v>711</v>
      </c>
      <c r="B59" s="268" t="s">
        <v>712</v>
      </c>
      <c r="C59" s="233"/>
      <c r="D59" s="238"/>
      <c r="E59" s="257"/>
      <c r="F59" s="236">
        <f t="shared" si="1"/>
        <v>0</v>
      </c>
    </row>
    <row r="60" spans="1:6" ht="64.5" customHeight="1">
      <c r="A60" s="228" t="s">
        <v>713</v>
      </c>
      <c r="B60" s="246" t="s">
        <v>714</v>
      </c>
      <c r="C60" s="233" t="s">
        <v>715</v>
      </c>
      <c r="D60" s="238">
        <v>3</v>
      </c>
      <c r="E60" s="235">
        <v>135650</v>
      </c>
      <c r="F60" s="236">
        <f>E60*D60</f>
        <v>406950</v>
      </c>
    </row>
    <row r="61" spans="1:6" s="227" customFormat="1" ht="12.75" customHeight="1">
      <c r="A61" s="228" t="s">
        <v>716</v>
      </c>
      <c r="B61" s="268" t="s">
        <v>717</v>
      </c>
      <c r="C61" s="269"/>
      <c r="D61" s="238"/>
      <c r="E61" s="257"/>
      <c r="F61" s="236">
        <f t="shared" si="1"/>
        <v>0</v>
      </c>
    </row>
    <row r="62" spans="1:6" s="227" customFormat="1" ht="155.25" customHeight="1">
      <c r="A62" s="228" t="s">
        <v>718</v>
      </c>
      <c r="B62" s="241" t="s">
        <v>719</v>
      </c>
      <c r="C62" s="233" t="s">
        <v>715</v>
      </c>
      <c r="D62" s="238">
        <v>0.1</v>
      </c>
      <c r="E62" s="235">
        <v>145080</v>
      </c>
      <c r="F62" s="236">
        <f>E62*D62</f>
        <v>14508</v>
      </c>
    </row>
    <row r="63" spans="1:6" s="227" customFormat="1" ht="15" customHeight="1">
      <c r="A63" s="228" t="s">
        <v>720</v>
      </c>
      <c r="B63" s="270" t="s">
        <v>721</v>
      </c>
      <c r="C63" s="269"/>
      <c r="D63" s="255"/>
      <c r="E63" s="257"/>
      <c r="F63" s="236">
        <f t="shared" si="1"/>
        <v>0</v>
      </c>
    </row>
    <row r="64" spans="1:6" s="227" customFormat="1" ht="91.5" hidden="1" customHeight="1">
      <c r="A64" s="228" t="s">
        <v>722</v>
      </c>
      <c r="B64" s="241" t="s">
        <v>723</v>
      </c>
      <c r="C64" s="233" t="s">
        <v>715</v>
      </c>
      <c r="D64" s="238"/>
      <c r="E64" s="235">
        <v>261145</v>
      </c>
      <c r="F64" s="236">
        <f t="shared" si="1"/>
        <v>0</v>
      </c>
    </row>
    <row r="65" spans="1:6" s="271" customFormat="1" ht="99" customHeight="1">
      <c r="A65" s="228" t="s">
        <v>724</v>
      </c>
      <c r="B65" s="241" t="s">
        <v>725</v>
      </c>
      <c r="C65" s="233" t="s">
        <v>726</v>
      </c>
      <c r="D65" s="238">
        <v>0.1</v>
      </c>
      <c r="E65" s="235">
        <v>188605</v>
      </c>
      <c r="F65" s="236">
        <f>E65*D65</f>
        <v>18860.5</v>
      </c>
    </row>
    <row r="66" spans="1:6" s="271" customFormat="1" ht="2.25" hidden="1" customHeight="1">
      <c r="A66" s="228" t="s">
        <v>727</v>
      </c>
      <c r="B66" s="241" t="s">
        <v>872</v>
      </c>
      <c r="C66" s="233" t="s">
        <v>726</v>
      </c>
      <c r="D66" s="238"/>
      <c r="E66" s="235">
        <v>217620</v>
      </c>
      <c r="F66" s="236">
        <f t="shared" si="1"/>
        <v>0</v>
      </c>
    </row>
    <row r="67" spans="1:6" s="271" customFormat="1" ht="91.5" hidden="1" customHeight="1">
      <c r="A67" s="228" t="s">
        <v>946</v>
      </c>
      <c r="B67" s="241" t="s">
        <v>872</v>
      </c>
      <c r="C67" s="233" t="s">
        <v>726</v>
      </c>
      <c r="D67" s="255"/>
      <c r="E67" s="235">
        <v>175545</v>
      </c>
      <c r="F67" s="236">
        <f t="shared" si="1"/>
        <v>0</v>
      </c>
    </row>
    <row r="68" spans="1:6" s="271" customFormat="1" ht="13.5" customHeight="1">
      <c r="A68" s="228" t="s">
        <v>728</v>
      </c>
      <c r="B68" s="272" t="s">
        <v>729</v>
      </c>
      <c r="C68" s="233"/>
      <c r="D68" s="255"/>
      <c r="E68" s="273"/>
      <c r="F68" s="236">
        <f t="shared" si="1"/>
        <v>0</v>
      </c>
    </row>
    <row r="69" spans="1:6" s="271" customFormat="1" ht="78" customHeight="1">
      <c r="A69" s="228" t="s">
        <v>730</v>
      </c>
      <c r="B69" s="241" t="s">
        <v>731</v>
      </c>
      <c r="C69" s="233" t="s">
        <v>642</v>
      </c>
      <c r="D69" s="238">
        <v>20</v>
      </c>
      <c r="E69" s="235">
        <v>11665</v>
      </c>
      <c r="F69" s="236">
        <f>E69*D69</f>
        <v>233300</v>
      </c>
    </row>
    <row r="70" spans="1:6" s="271" customFormat="1" ht="82.5" hidden="1" customHeight="1">
      <c r="A70" s="228" t="s">
        <v>732</v>
      </c>
      <c r="B70" s="241" t="s">
        <v>733</v>
      </c>
      <c r="C70" s="274" t="s">
        <v>620</v>
      </c>
      <c r="D70" s="238"/>
      <c r="E70" s="235">
        <v>8705</v>
      </c>
      <c r="F70" s="236">
        <f t="shared" si="1"/>
        <v>0</v>
      </c>
    </row>
    <row r="71" spans="1:6" s="227" customFormat="1" ht="52.8" hidden="1">
      <c r="A71" s="228" t="s">
        <v>734</v>
      </c>
      <c r="B71" s="272" t="s">
        <v>735</v>
      </c>
      <c r="C71" s="233" t="s">
        <v>620</v>
      </c>
      <c r="D71" s="238"/>
      <c r="E71" s="235">
        <v>660</v>
      </c>
      <c r="F71" s="236">
        <f t="shared" si="1"/>
        <v>0</v>
      </c>
    </row>
    <row r="72" spans="1:6" ht="48" customHeight="1">
      <c r="A72" s="228" t="s">
        <v>736</v>
      </c>
      <c r="B72" s="272" t="s">
        <v>737</v>
      </c>
      <c r="C72" s="233" t="s">
        <v>620</v>
      </c>
      <c r="D72" s="238">
        <v>265</v>
      </c>
      <c r="E72" s="235">
        <v>350</v>
      </c>
      <c r="F72" s="236">
        <f>E72*D72</f>
        <v>92750</v>
      </c>
    </row>
    <row r="73" spans="1:6" s="227" customFormat="1" ht="39.6" hidden="1">
      <c r="A73" s="228" t="s">
        <v>738</v>
      </c>
      <c r="B73" s="267" t="s">
        <v>739</v>
      </c>
      <c r="C73" s="233" t="s">
        <v>620</v>
      </c>
      <c r="D73" s="238"/>
      <c r="E73" s="235">
        <v>410</v>
      </c>
      <c r="F73" s="236">
        <f t="shared" ref="F73:F103" si="2">E73*D73</f>
        <v>0</v>
      </c>
    </row>
    <row r="74" spans="1:6" s="227" customFormat="1" ht="38.25" hidden="1" customHeight="1">
      <c r="A74" s="228" t="s">
        <v>740</v>
      </c>
      <c r="B74" s="241" t="s">
        <v>741</v>
      </c>
      <c r="C74" s="233" t="s">
        <v>620</v>
      </c>
      <c r="D74" s="255"/>
      <c r="E74" s="235">
        <v>220</v>
      </c>
      <c r="F74" s="236">
        <f t="shared" si="2"/>
        <v>0</v>
      </c>
    </row>
    <row r="75" spans="1:6" s="227" customFormat="1" ht="38.25" hidden="1" customHeight="1">
      <c r="A75" s="228" t="s">
        <v>742</v>
      </c>
      <c r="B75" s="241" t="s">
        <v>743</v>
      </c>
      <c r="C75" s="233" t="s">
        <v>620</v>
      </c>
      <c r="D75" s="255"/>
      <c r="E75" s="235">
        <v>210</v>
      </c>
      <c r="F75" s="236">
        <f t="shared" si="2"/>
        <v>0</v>
      </c>
    </row>
    <row r="76" spans="1:6" s="227" customFormat="1" ht="14.25" customHeight="1">
      <c r="A76" s="228" t="s">
        <v>744</v>
      </c>
      <c r="B76" s="268" t="s">
        <v>745</v>
      </c>
      <c r="C76" s="233"/>
      <c r="D76" s="255"/>
      <c r="E76" s="275"/>
      <c r="F76" s="236">
        <f t="shared" si="2"/>
        <v>0</v>
      </c>
    </row>
    <row r="77" spans="1:6" s="227" customFormat="1" ht="156" hidden="1" customHeight="1">
      <c r="A77" s="228" t="s">
        <v>746</v>
      </c>
      <c r="B77" s="267" t="s">
        <v>747</v>
      </c>
      <c r="C77" s="233" t="s">
        <v>620</v>
      </c>
      <c r="D77" s="255"/>
      <c r="E77" s="235">
        <v>1745</v>
      </c>
      <c r="F77" s="236">
        <f t="shared" si="2"/>
        <v>0</v>
      </c>
    </row>
    <row r="78" spans="1:6" s="227" customFormat="1" ht="27.75" hidden="1" customHeight="1">
      <c r="A78" s="228" t="s">
        <v>748</v>
      </c>
      <c r="B78" s="241" t="s">
        <v>749</v>
      </c>
      <c r="C78" s="233" t="s">
        <v>630</v>
      </c>
      <c r="D78" s="255"/>
      <c r="E78" s="235">
        <v>1450</v>
      </c>
      <c r="F78" s="236">
        <f t="shared" si="2"/>
        <v>0</v>
      </c>
    </row>
    <row r="79" spans="1:6" s="227" customFormat="1" ht="56.25" customHeight="1">
      <c r="A79" s="228" t="s">
        <v>949</v>
      </c>
      <c r="B79" s="241" t="s">
        <v>750</v>
      </c>
      <c r="C79" s="233" t="s">
        <v>620</v>
      </c>
      <c r="D79" s="238">
        <v>20</v>
      </c>
      <c r="E79" s="235">
        <v>395</v>
      </c>
      <c r="F79" s="236">
        <f>E79*D79</f>
        <v>7900</v>
      </c>
    </row>
    <row r="80" spans="1:6" s="227" customFormat="1" ht="8.25" hidden="1" customHeight="1">
      <c r="A80" s="228" t="s">
        <v>751</v>
      </c>
      <c r="B80" s="268" t="s">
        <v>752</v>
      </c>
      <c r="C80" s="233"/>
      <c r="D80" s="238"/>
      <c r="E80" s="275"/>
      <c r="F80" s="236">
        <f t="shared" si="2"/>
        <v>0</v>
      </c>
    </row>
    <row r="81" spans="1:6" s="227" customFormat="1" ht="76.5" hidden="1" customHeight="1">
      <c r="A81" s="228" t="s">
        <v>753</v>
      </c>
      <c r="B81" s="253" t="s">
        <v>754</v>
      </c>
      <c r="C81" s="233" t="s">
        <v>620</v>
      </c>
      <c r="D81" s="255"/>
      <c r="E81" s="235">
        <v>4645</v>
      </c>
      <c r="F81" s="236">
        <f t="shared" si="2"/>
        <v>0</v>
      </c>
    </row>
    <row r="82" spans="1:6" s="227" customFormat="1" ht="38.25" hidden="1" customHeight="1">
      <c r="A82" s="228" t="s">
        <v>755</v>
      </c>
      <c r="B82" s="253" t="s">
        <v>756</v>
      </c>
      <c r="C82" s="233" t="s">
        <v>620</v>
      </c>
      <c r="D82" s="238"/>
      <c r="E82" s="235">
        <v>6385</v>
      </c>
      <c r="F82" s="236">
        <f t="shared" si="2"/>
        <v>0</v>
      </c>
    </row>
    <row r="83" spans="1:6" s="227" customFormat="1" ht="78" hidden="1" customHeight="1">
      <c r="A83" s="228" t="s">
        <v>757</v>
      </c>
      <c r="B83" s="253" t="s">
        <v>758</v>
      </c>
      <c r="C83" s="233" t="s">
        <v>620</v>
      </c>
      <c r="D83" s="238"/>
      <c r="E83" s="235">
        <v>2325</v>
      </c>
      <c r="F83" s="236">
        <f t="shared" si="2"/>
        <v>0</v>
      </c>
    </row>
    <row r="84" spans="1:6" s="227" customFormat="1" ht="77.25" hidden="1" customHeight="1">
      <c r="A84" s="228" t="s">
        <v>759</v>
      </c>
      <c r="B84" s="253" t="s">
        <v>760</v>
      </c>
      <c r="C84" s="233" t="s">
        <v>620</v>
      </c>
      <c r="D84" s="238"/>
      <c r="E84" s="235">
        <v>2440</v>
      </c>
      <c r="F84" s="236">
        <f t="shared" si="2"/>
        <v>0</v>
      </c>
    </row>
    <row r="85" spans="1:6" s="227" customFormat="1" ht="0.75" hidden="1" customHeight="1">
      <c r="A85" s="228" t="s">
        <v>761</v>
      </c>
      <c r="B85" s="253" t="s">
        <v>762</v>
      </c>
      <c r="C85" s="233" t="s">
        <v>620</v>
      </c>
      <c r="D85" s="238"/>
      <c r="E85" s="235">
        <v>2555</v>
      </c>
      <c r="F85" s="236">
        <f t="shared" si="2"/>
        <v>0</v>
      </c>
    </row>
    <row r="86" spans="1:6" s="227" customFormat="1" ht="78" hidden="1" customHeight="1">
      <c r="A86" s="228" t="s">
        <v>763</v>
      </c>
      <c r="B86" s="253" t="s">
        <v>764</v>
      </c>
      <c r="C86" s="233" t="s">
        <v>620</v>
      </c>
      <c r="D86" s="238"/>
      <c r="E86" s="235">
        <v>2555</v>
      </c>
      <c r="F86" s="236">
        <f t="shared" si="2"/>
        <v>0</v>
      </c>
    </row>
    <row r="87" spans="1:6" s="227" customFormat="1" ht="90" hidden="1" customHeight="1">
      <c r="A87" s="228" t="s">
        <v>765</v>
      </c>
      <c r="B87" s="253" t="s">
        <v>766</v>
      </c>
      <c r="C87" s="233" t="s">
        <v>620</v>
      </c>
      <c r="D87" s="238"/>
      <c r="E87" s="235">
        <v>2440</v>
      </c>
      <c r="F87" s="236">
        <f t="shared" si="2"/>
        <v>0</v>
      </c>
    </row>
    <row r="88" spans="1:6" s="227" customFormat="1" ht="64.5" hidden="1" customHeight="1">
      <c r="A88" s="228" t="s">
        <v>767</v>
      </c>
      <c r="B88" s="241" t="s">
        <v>768</v>
      </c>
      <c r="C88" s="233" t="s">
        <v>620</v>
      </c>
      <c r="D88" s="238"/>
      <c r="E88" s="235">
        <v>235</v>
      </c>
      <c r="F88" s="236">
        <f t="shared" si="2"/>
        <v>0</v>
      </c>
    </row>
    <row r="89" spans="1:6" s="227" customFormat="1" ht="252" hidden="1" customHeight="1">
      <c r="A89" s="228" t="s">
        <v>769</v>
      </c>
      <c r="B89" s="253" t="s">
        <v>770</v>
      </c>
      <c r="C89" s="233" t="s">
        <v>620</v>
      </c>
      <c r="D89" s="255"/>
      <c r="E89" s="235">
        <v>6965</v>
      </c>
      <c r="F89" s="236">
        <f t="shared" si="2"/>
        <v>0</v>
      </c>
    </row>
    <row r="90" spans="1:6" s="227" customFormat="1" ht="18" hidden="1" customHeight="1">
      <c r="A90" s="228" t="s">
        <v>771</v>
      </c>
      <c r="B90" s="276" t="s">
        <v>772</v>
      </c>
      <c r="C90" s="249"/>
      <c r="D90" s="255"/>
      <c r="E90" s="242"/>
      <c r="F90" s="236">
        <f t="shared" si="2"/>
        <v>0</v>
      </c>
    </row>
    <row r="91" spans="1:6" s="227" customFormat="1" ht="26.4" hidden="1">
      <c r="A91" s="228" t="s">
        <v>773</v>
      </c>
      <c r="B91" s="253" t="s">
        <v>774</v>
      </c>
      <c r="C91" s="244" t="s">
        <v>11</v>
      </c>
      <c r="D91" s="255"/>
      <c r="E91" s="235">
        <v>3485</v>
      </c>
      <c r="F91" s="236">
        <f t="shared" si="2"/>
        <v>0</v>
      </c>
    </row>
    <row r="92" spans="1:6" s="227" customFormat="1" ht="39.6" hidden="1">
      <c r="A92" s="228" t="s">
        <v>775</v>
      </c>
      <c r="B92" s="253" t="s">
        <v>776</v>
      </c>
      <c r="C92" s="244" t="s">
        <v>11</v>
      </c>
      <c r="D92" s="255"/>
      <c r="E92" s="235">
        <v>2325</v>
      </c>
      <c r="F92" s="236">
        <f t="shared" si="2"/>
        <v>0</v>
      </c>
    </row>
    <row r="93" spans="1:6" s="227" customFormat="1" ht="26.4" hidden="1">
      <c r="A93" s="228" t="s">
        <v>777</v>
      </c>
      <c r="B93" s="277" t="s">
        <v>778</v>
      </c>
      <c r="C93" s="244" t="s">
        <v>11</v>
      </c>
      <c r="D93" s="255"/>
      <c r="E93" s="235">
        <v>2325</v>
      </c>
      <c r="F93" s="236">
        <f t="shared" si="2"/>
        <v>0</v>
      </c>
    </row>
    <row r="94" spans="1:6" s="227" customFormat="1" ht="40.5" hidden="1" customHeight="1">
      <c r="A94" s="228" t="s">
        <v>779</v>
      </c>
      <c r="B94" s="253" t="s">
        <v>780</v>
      </c>
      <c r="C94" s="244" t="s">
        <v>11</v>
      </c>
      <c r="D94" s="255"/>
      <c r="E94" s="235">
        <v>3485</v>
      </c>
      <c r="F94" s="236">
        <f t="shared" si="2"/>
        <v>0</v>
      </c>
    </row>
    <row r="95" spans="1:6" s="227" customFormat="1" ht="30.75" hidden="1" customHeight="1">
      <c r="A95" s="228" t="s">
        <v>781</v>
      </c>
      <c r="B95" s="253" t="s">
        <v>782</v>
      </c>
      <c r="C95" s="244" t="s">
        <v>11</v>
      </c>
      <c r="D95" s="255"/>
      <c r="E95" s="235">
        <v>2325</v>
      </c>
      <c r="F95" s="236">
        <f t="shared" si="2"/>
        <v>0</v>
      </c>
    </row>
    <row r="96" spans="1:6" s="227" customFormat="1" ht="39.75" hidden="1" customHeight="1">
      <c r="A96" s="228" t="s">
        <v>783</v>
      </c>
      <c r="B96" s="253" t="s">
        <v>784</v>
      </c>
      <c r="C96" s="244" t="s">
        <v>11</v>
      </c>
      <c r="D96" s="255"/>
      <c r="E96" s="235">
        <v>2325</v>
      </c>
      <c r="F96" s="236">
        <f t="shared" si="2"/>
        <v>0</v>
      </c>
    </row>
    <row r="97" spans="1:6" s="227" customFormat="1" ht="40.5" hidden="1" customHeight="1">
      <c r="A97" s="228" t="s">
        <v>785</v>
      </c>
      <c r="B97" s="253" t="s">
        <v>786</v>
      </c>
      <c r="C97" s="244" t="s">
        <v>11</v>
      </c>
      <c r="D97" s="255"/>
      <c r="E97" s="235">
        <v>2325</v>
      </c>
      <c r="F97" s="236">
        <f t="shared" si="2"/>
        <v>0</v>
      </c>
    </row>
    <row r="98" spans="1:6" s="227" customFormat="1" ht="50.25" hidden="1" customHeight="1">
      <c r="A98" s="228" t="s">
        <v>787</v>
      </c>
      <c r="B98" s="253" t="s">
        <v>788</v>
      </c>
      <c r="C98" s="244" t="s">
        <v>11</v>
      </c>
      <c r="D98" s="255"/>
      <c r="E98" s="235">
        <v>4545</v>
      </c>
      <c r="F98" s="236">
        <f t="shared" si="2"/>
        <v>0</v>
      </c>
    </row>
    <row r="99" spans="1:6" s="227" customFormat="1" ht="30.75" hidden="1" customHeight="1">
      <c r="A99" s="228" t="s">
        <v>789</v>
      </c>
      <c r="B99" s="253" t="s">
        <v>790</v>
      </c>
      <c r="C99" s="244" t="s">
        <v>11</v>
      </c>
      <c r="D99" s="255"/>
      <c r="E99" s="235">
        <v>2905</v>
      </c>
      <c r="F99" s="236">
        <f t="shared" si="2"/>
        <v>0</v>
      </c>
    </row>
    <row r="100" spans="1:6" s="227" customFormat="1" ht="37.5" hidden="1" customHeight="1">
      <c r="A100" s="228" t="s">
        <v>791</v>
      </c>
      <c r="B100" s="253" t="s">
        <v>792</v>
      </c>
      <c r="C100" s="244" t="s">
        <v>11</v>
      </c>
      <c r="D100" s="255"/>
      <c r="E100" s="235">
        <v>2905</v>
      </c>
      <c r="F100" s="236">
        <f t="shared" si="2"/>
        <v>0</v>
      </c>
    </row>
    <row r="101" spans="1:6" s="227" customFormat="1" ht="36" hidden="1" customHeight="1">
      <c r="A101" s="228" t="s">
        <v>793</v>
      </c>
      <c r="B101" s="253" t="s">
        <v>873</v>
      </c>
      <c r="C101" s="244" t="s">
        <v>11</v>
      </c>
      <c r="D101" s="255"/>
      <c r="E101" s="235">
        <v>2325</v>
      </c>
      <c r="F101" s="236">
        <f t="shared" si="2"/>
        <v>0</v>
      </c>
    </row>
    <row r="102" spans="1:6" s="227" customFormat="1" ht="46.5" hidden="1" customHeight="1">
      <c r="A102" s="228" t="s">
        <v>794</v>
      </c>
      <c r="B102" s="253" t="s">
        <v>874</v>
      </c>
      <c r="C102" s="244" t="s">
        <v>11</v>
      </c>
      <c r="D102" s="255"/>
      <c r="E102" s="235">
        <v>1160</v>
      </c>
      <c r="F102" s="236">
        <f t="shared" si="2"/>
        <v>0</v>
      </c>
    </row>
    <row r="103" spans="1:6" s="227" customFormat="1" ht="63" hidden="1" customHeight="1">
      <c r="A103" s="228" t="s">
        <v>795</v>
      </c>
      <c r="B103" s="253" t="s">
        <v>796</v>
      </c>
      <c r="C103" s="249" t="s">
        <v>797</v>
      </c>
      <c r="D103" s="255"/>
      <c r="E103" s="235">
        <v>4645</v>
      </c>
      <c r="F103" s="236">
        <f t="shared" si="2"/>
        <v>0</v>
      </c>
    </row>
    <row r="104" spans="1:6" s="227" customFormat="1" ht="15.75" customHeight="1">
      <c r="A104" s="228" t="s">
        <v>798</v>
      </c>
      <c r="B104" s="226" t="s">
        <v>799</v>
      </c>
      <c r="C104" s="249"/>
      <c r="D104" s="255"/>
      <c r="E104" s="235"/>
      <c r="F104" s="236">
        <f t="shared" ref="F104:F107" si="3">E104*D104</f>
        <v>0</v>
      </c>
    </row>
    <row r="105" spans="1:6" s="227" customFormat="1" ht="0.75" customHeight="1">
      <c r="A105" s="228" t="s">
        <v>800</v>
      </c>
      <c r="B105" s="278" t="s">
        <v>801</v>
      </c>
      <c r="C105" s="249" t="s">
        <v>11</v>
      </c>
      <c r="D105" s="255"/>
      <c r="E105" s="235">
        <v>14510</v>
      </c>
      <c r="F105" s="236">
        <f t="shared" si="3"/>
        <v>0</v>
      </c>
    </row>
    <row r="106" spans="1:6" s="227" customFormat="1" ht="44.25" hidden="1" customHeight="1">
      <c r="A106" s="228" t="s">
        <v>802</v>
      </c>
      <c r="B106" s="279" t="s">
        <v>803</v>
      </c>
      <c r="C106" s="249" t="s">
        <v>797</v>
      </c>
      <c r="D106" s="255"/>
      <c r="E106" s="235">
        <v>3485</v>
      </c>
      <c r="F106" s="236">
        <f t="shared" si="3"/>
        <v>0</v>
      </c>
    </row>
    <row r="107" spans="1:6" s="227" customFormat="1" ht="39" hidden="1" customHeight="1">
      <c r="A107" s="228" t="s">
        <v>915</v>
      </c>
      <c r="B107" s="280" t="s">
        <v>917</v>
      </c>
      <c r="C107" s="249" t="s">
        <v>797</v>
      </c>
      <c r="D107" s="255"/>
      <c r="E107" s="235">
        <v>1740960</v>
      </c>
      <c r="F107" s="236">
        <f t="shared" si="3"/>
        <v>0</v>
      </c>
    </row>
    <row r="108" spans="1:6" s="227" customFormat="1" ht="39" customHeight="1">
      <c r="A108" s="228" t="s">
        <v>916</v>
      </c>
      <c r="B108" s="280" t="s">
        <v>918</v>
      </c>
      <c r="C108" s="249" t="s">
        <v>797</v>
      </c>
      <c r="D108" s="255">
        <v>1</v>
      </c>
      <c r="E108" s="235">
        <v>316540</v>
      </c>
      <c r="F108" s="236">
        <f>E108*D108</f>
        <v>316540</v>
      </c>
    </row>
    <row r="109" spans="1:6" ht="47.25" customHeight="1">
      <c r="A109" s="281"/>
      <c r="B109" s="282" t="s">
        <v>860</v>
      </c>
      <c r="C109" s="283"/>
      <c r="D109" s="283"/>
      <c r="E109" s="284"/>
      <c r="F109" s="285">
        <f>SUM(F8:F108)</f>
        <v>3432483.5</v>
      </c>
    </row>
    <row r="110" spans="1:6" ht="19.5" customHeight="1">
      <c r="D110" s="35"/>
    </row>
    <row r="111" spans="1:6" ht="18" customHeight="1">
      <c r="B111" s="287"/>
    </row>
    <row r="112" spans="1:6" ht="39.9" customHeight="1">
      <c r="A112" s="288"/>
      <c r="B112" s="227"/>
      <c r="C112" s="289"/>
      <c r="E112" s="288"/>
      <c r="F112" s="290"/>
    </row>
    <row r="113" spans="1:4" ht="39.9" customHeight="1">
      <c r="A113" s="288"/>
      <c r="B113" s="227"/>
      <c r="D113" s="45"/>
    </row>
    <row r="114" spans="1:4" ht="99" customHeight="1">
      <c r="B114" s="287"/>
    </row>
    <row r="115" spans="1:4" ht="18" customHeight="1"/>
    <row r="116" spans="1:4" ht="39.9" customHeight="1"/>
    <row r="117" spans="1:4" ht="39.9" customHeight="1"/>
    <row r="118" spans="1:4" ht="39.9" customHeight="1"/>
    <row r="119" spans="1:4" ht="39.9" customHeight="1"/>
    <row r="120" spans="1:4" ht="22.5" customHeight="1"/>
    <row r="121" spans="1:4" ht="97.5" customHeight="1">
      <c r="B121" s="287"/>
    </row>
    <row r="122" spans="1:4" ht="27" customHeight="1"/>
    <row r="123" spans="1:4" ht="39.9" customHeight="1"/>
    <row r="124" spans="1:4" ht="39.9" customHeight="1"/>
    <row r="125" spans="1:4" ht="22.5" customHeight="1"/>
    <row r="126" spans="1:4" ht="81.75" customHeight="1">
      <c r="B126" s="287"/>
    </row>
    <row r="127" spans="1:4" ht="40.5" customHeight="1"/>
    <row r="128" spans="1:4" ht="21" customHeight="1"/>
    <row r="129" spans="1:6" ht="57.75" customHeight="1">
      <c r="B129" s="287"/>
    </row>
    <row r="130" spans="1:6" ht="24.75" customHeight="1"/>
    <row r="131" spans="1:6" ht="39.9" customHeight="1"/>
    <row r="132" spans="1:6" ht="39.9" customHeight="1"/>
    <row r="133" spans="1:6" ht="39.9" customHeight="1"/>
    <row r="134" spans="1:6" ht="39.9" customHeight="1"/>
    <row r="135" spans="1:6" ht="39.9" customHeight="1"/>
    <row r="136" spans="1:6" ht="39.9" customHeight="1"/>
    <row r="137" spans="1:6" ht="39.9" customHeight="1">
      <c r="A137" s="288"/>
      <c r="B137" s="227"/>
      <c r="C137" s="289"/>
      <c r="E137" s="288"/>
      <c r="F137" s="290"/>
    </row>
    <row r="138" spans="1:6" ht="39.9" customHeight="1">
      <c r="A138" s="288"/>
      <c r="B138" s="227"/>
      <c r="C138" s="289"/>
      <c r="D138" s="45"/>
    </row>
    <row r="139" spans="1:6" ht="39.9" customHeight="1">
      <c r="B139" s="287"/>
    </row>
    <row r="140" spans="1:6" ht="21.75" customHeight="1"/>
    <row r="141" spans="1:6" ht="39.9" customHeight="1">
      <c r="B141" s="287"/>
    </row>
    <row r="142" spans="1:6" s="225" customFormat="1" ht="30" customHeight="1">
      <c r="B142" s="222"/>
      <c r="C142" s="35"/>
      <c r="D142" s="44"/>
      <c r="F142" s="286"/>
    </row>
    <row r="143" spans="1:6" s="225" customFormat="1" ht="39.9" customHeight="1">
      <c r="B143" s="287"/>
      <c r="C143" s="35"/>
      <c r="D143" s="44"/>
      <c r="F143" s="286"/>
    </row>
    <row r="144" spans="1:6" s="225" customFormat="1" ht="30.75" customHeight="1">
      <c r="B144" s="222"/>
      <c r="C144" s="35"/>
      <c r="D144" s="44"/>
      <c r="F144" s="286"/>
    </row>
    <row r="145" spans="2:6" s="225" customFormat="1" ht="39.9" customHeight="1">
      <c r="B145" s="287"/>
      <c r="C145" s="35"/>
      <c r="D145" s="44"/>
      <c r="F145" s="286"/>
    </row>
    <row r="146" spans="2:6" s="225" customFormat="1" ht="22.5" customHeight="1">
      <c r="B146" s="222"/>
      <c r="C146" s="35"/>
      <c r="D146" s="44"/>
      <c r="F146" s="286"/>
    </row>
    <row r="147" spans="2:6" s="225" customFormat="1" ht="39.9" customHeight="1">
      <c r="B147" s="287"/>
      <c r="C147" s="35"/>
      <c r="D147" s="44"/>
      <c r="F147" s="286"/>
    </row>
    <row r="148" spans="2:6" s="225" customFormat="1" ht="24.75" customHeight="1">
      <c r="B148" s="222"/>
      <c r="C148" s="35"/>
      <c r="D148" s="44"/>
      <c r="F148" s="286"/>
    </row>
    <row r="149" spans="2:6" s="225" customFormat="1" ht="39.9" customHeight="1">
      <c r="B149" s="287"/>
      <c r="C149" s="35"/>
      <c r="D149" s="44"/>
      <c r="F149" s="286"/>
    </row>
    <row r="150" spans="2:6" s="225" customFormat="1" ht="24" customHeight="1">
      <c r="B150" s="222"/>
      <c r="C150" s="35"/>
      <c r="D150" s="44"/>
      <c r="F150" s="286"/>
    </row>
    <row r="151" spans="2:6" s="225" customFormat="1" ht="39.9" customHeight="1">
      <c r="B151" s="222"/>
      <c r="C151" s="35"/>
      <c r="D151" s="44"/>
      <c r="F151" s="286"/>
    </row>
    <row r="152" spans="2:6" s="225" customFormat="1" ht="25.5" customHeight="1">
      <c r="B152" s="222"/>
      <c r="C152" s="35"/>
      <c r="D152" s="44"/>
      <c r="F152" s="286"/>
    </row>
    <row r="153" spans="2:6" s="225" customFormat="1" ht="39.9" customHeight="1">
      <c r="B153" s="222"/>
      <c r="C153" s="35"/>
      <c r="D153" s="44"/>
      <c r="F153" s="286"/>
    </row>
    <row r="154" spans="2:6" s="225" customFormat="1" ht="27" customHeight="1">
      <c r="B154" s="222"/>
      <c r="C154" s="35"/>
      <c r="D154" s="44"/>
      <c r="F154" s="286"/>
    </row>
    <row r="155" spans="2:6" s="225" customFormat="1" ht="39.9" customHeight="1">
      <c r="B155" s="222"/>
      <c r="C155" s="35"/>
      <c r="D155" s="44"/>
      <c r="F155" s="286"/>
    </row>
    <row r="156" spans="2:6" s="225" customFormat="1" ht="15.75" customHeight="1">
      <c r="B156" s="222"/>
      <c r="C156" s="35"/>
      <c r="D156" s="44"/>
      <c r="F156" s="286"/>
    </row>
    <row r="157" spans="2:6" s="225" customFormat="1" ht="39.9" customHeight="1">
      <c r="B157" s="291"/>
      <c r="C157" s="35"/>
      <c r="D157" s="44"/>
      <c r="F157" s="286"/>
    </row>
    <row r="158" spans="2:6" s="225" customFormat="1" ht="24" customHeight="1">
      <c r="B158" s="222"/>
      <c r="C158" s="35"/>
      <c r="D158" s="44"/>
      <c r="F158" s="286"/>
    </row>
    <row r="159" spans="2:6" s="225" customFormat="1" ht="39.9" customHeight="1">
      <c r="B159" s="222"/>
      <c r="C159" s="35"/>
      <c r="D159" s="44"/>
      <c r="F159" s="286"/>
    </row>
    <row r="160" spans="2:6" s="225" customFormat="1" ht="24.75" customHeight="1">
      <c r="B160" s="222"/>
      <c r="C160" s="35"/>
      <c r="D160" s="44"/>
      <c r="F160" s="286"/>
    </row>
    <row r="161" spans="2:6" s="225" customFormat="1" ht="39.9" customHeight="1">
      <c r="B161" s="287"/>
      <c r="C161" s="35"/>
      <c r="D161" s="44"/>
      <c r="F161" s="286"/>
    </row>
    <row r="162" spans="2:6" s="225" customFormat="1" ht="39.9" customHeight="1">
      <c r="B162" s="222"/>
      <c r="C162" s="35"/>
      <c r="D162" s="44"/>
      <c r="F162" s="286"/>
    </row>
    <row r="163" spans="2:6" s="225" customFormat="1" ht="39.9" customHeight="1">
      <c r="B163" s="287"/>
      <c r="C163" s="35"/>
      <c r="D163" s="44"/>
      <c r="F163" s="286"/>
    </row>
    <row r="164" spans="2:6" s="225" customFormat="1" ht="22.5" customHeight="1">
      <c r="B164" s="222"/>
      <c r="C164" s="35"/>
      <c r="D164" s="44"/>
      <c r="F164" s="286"/>
    </row>
    <row r="165" spans="2:6" s="225" customFormat="1" ht="39.9" customHeight="1">
      <c r="B165" s="287"/>
      <c r="C165" s="35"/>
      <c r="D165" s="44"/>
      <c r="F165" s="286"/>
    </row>
    <row r="166" spans="2:6" s="225" customFormat="1" ht="30" customHeight="1">
      <c r="B166" s="222"/>
      <c r="C166" s="35"/>
      <c r="D166" s="44"/>
      <c r="F166" s="286"/>
    </row>
    <row r="167" spans="2:6" s="225" customFormat="1" ht="39.9" customHeight="1">
      <c r="B167" s="222"/>
      <c r="C167" s="35"/>
      <c r="D167" s="44"/>
      <c r="F167" s="286"/>
    </row>
    <row r="168" spans="2:6" s="225" customFormat="1" ht="30" customHeight="1">
      <c r="B168" s="222"/>
      <c r="C168" s="35"/>
      <c r="D168" s="44"/>
      <c r="F168" s="286"/>
    </row>
    <row r="169" spans="2:6" s="225" customFormat="1" ht="39.9" customHeight="1">
      <c r="B169" s="287"/>
      <c r="C169" s="35"/>
      <c r="D169" s="44"/>
      <c r="F169" s="286"/>
    </row>
    <row r="170" spans="2:6" s="225" customFormat="1" ht="39.9" customHeight="1">
      <c r="B170" s="222"/>
      <c r="C170" s="35"/>
      <c r="D170" s="44"/>
      <c r="F170" s="286"/>
    </row>
    <row r="171" spans="2:6" s="225" customFormat="1" ht="39.9" customHeight="1">
      <c r="B171" s="287"/>
      <c r="C171" s="35"/>
      <c r="D171" s="44"/>
      <c r="F171" s="286"/>
    </row>
    <row r="172" spans="2:6" s="225" customFormat="1" ht="39.9" customHeight="1">
      <c r="B172" s="222"/>
      <c r="C172" s="35"/>
      <c r="D172" s="44"/>
      <c r="F172" s="286"/>
    </row>
    <row r="173" spans="2:6" s="225" customFormat="1" ht="39.9" customHeight="1">
      <c r="B173" s="287"/>
      <c r="C173" s="35"/>
      <c r="D173" s="44"/>
      <c r="F173" s="286"/>
    </row>
    <row r="174" spans="2:6" ht="39.9" customHeight="1"/>
    <row r="175" spans="2:6" ht="39.9" customHeight="1">
      <c r="B175" s="287"/>
    </row>
    <row r="176" spans="2:6" ht="39.9" customHeight="1"/>
    <row r="177" spans="1:6" ht="39.9" customHeight="1">
      <c r="B177" s="287"/>
    </row>
    <row r="178" spans="1:6" ht="39.9" customHeight="1"/>
    <row r="179" spans="1:6" ht="39.9" customHeight="1">
      <c r="B179" s="287"/>
    </row>
    <row r="180" spans="1:6" ht="39.9" customHeight="1">
      <c r="A180" s="288"/>
      <c r="B180" s="227"/>
      <c r="C180" s="289"/>
      <c r="E180" s="288"/>
      <c r="F180" s="290"/>
    </row>
    <row r="181" spans="1:6" ht="39.9" customHeight="1">
      <c r="A181" s="288"/>
      <c r="B181" s="227"/>
      <c r="D181" s="45"/>
    </row>
    <row r="182" spans="1:6" ht="76.5" customHeight="1">
      <c r="B182" s="287"/>
    </row>
    <row r="183" spans="1:6" ht="66.75" customHeight="1">
      <c r="B183" s="287"/>
    </row>
    <row r="184" spans="1:6" ht="39.9" customHeight="1">
      <c r="A184" s="288"/>
      <c r="B184" s="227"/>
      <c r="C184" s="289"/>
      <c r="E184" s="288"/>
      <c r="F184" s="290"/>
    </row>
    <row r="185" spans="1:6" ht="39.9" customHeight="1">
      <c r="A185" s="288"/>
      <c r="B185" s="227"/>
      <c r="D185" s="45"/>
    </row>
    <row r="186" spans="1:6" ht="72.75" customHeight="1">
      <c r="B186" s="287"/>
    </row>
    <row r="187" spans="1:6" ht="39.9" customHeight="1">
      <c r="A187" s="288"/>
      <c r="B187" s="227"/>
      <c r="C187" s="289"/>
      <c r="E187" s="288"/>
      <c r="F187" s="290"/>
    </row>
    <row r="188" spans="1:6" ht="31.5" customHeight="1">
      <c r="A188" s="288"/>
      <c r="B188" s="227"/>
      <c r="D188" s="45"/>
    </row>
    <row r="189" spans="1:6" ht="61.5" customHeight="1">
      <c r="B189" s="287"/>
    </row>
    <row r="190" spans="1:6" ht="39.9" customHeight="1">
      <c r="A190" s="288"/>
      <c r="B190" s="227"/>
      <c r="C190" s="289"/>
      <c r="E190" s="288"/>
      <c r="F190" s="290"/>
    </row>
    <row r="191" spans="1:6" ht="30" customHeight="1">
      <c r="A191" s="288"/>
      <c r="B191" s="227"/>
      <c r="C191" s="289"/>
      <c r="D191" s="45"/>
      <c r="E191" s="288"/>
      <c r="F191" s="290"/>
    </row>
    <row r="192" spans="1:6" ht="54.75" customHeight="1">
      <c r="B192" s="287"/>
      <c r="D192" s="45"/>
    </row>
    <row r="193" ht="24.75"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row r="278" ht="39.9" customHeight="1"/>
    <row r="279" ht="39.9" customHeight="1"/>
    <row r="280" ht="39.9" customHeight="1"/>
    <row r="281" ht="39.9" customHeight="1"/>
    <row r="282" ht="39.9" customHeight="1"/>
    <row r="283" ht="39.9" customHeight="1"/>
    <row r="284" ht="39.9" customHeight="1"/>
    <row r="285" ht="39.9" customHeight="1"/>
    <row r="286" ht="39.9" customHeight="1"/>
    <row r="287" ht="39.9" customHeight="1"/>
    <row r="288" ht="39.9" customHeight="1"/>
    <row r="289" ht="39.9" customHeight="1"/>
    <row r="290" ht="39.9" customHeight="1"/>
    <row r="291" ht="39.9" customHeight="1"/>
    <row r="292" ht="39.9" customHeight="1"/>
    <row r="293" ht="39.9" customHeight="1"/>
    <row r="294" ht="39.9" customHeight="1"/>
    <row r="295" ht="39.9" customHeight="1"/>
    <row r="296" ht="39.9" customHeight="1"/>
    <row r="297" ht="39.9" customHeight="1"/>
    <row r="298" ht="39.9" customHeight="1"/>
    <row r="299" ht="39.9" customHeight="1"/>
    <row r="300" ht="39.9" customHeight="1"/>
    <row r="301" ht="39.9" customHeight="1"/>
    <row r="302" ht="39.9" customHeight="1"/>
    <row r="303" ht="39.9" customHeight="1"/>
    <row r="304" ht="39.9" customHeight="1"/>
    <row r="305" ht="39.9" customHeight="1"/>
    <row r="306" ht="39.9" customHeight="1"/>
    <row r="307" ht="39.9" customHeight="1"/>
    <row r="308" ht="39.9" customHeight="1"/>
    <row r="309" ht="39.9" customHeight="1"/>
    <row r="310" ht="39.9" customHeight="1"/>
    <row r="311" ht="39.9" customHeight="1"/>
    <row r="312" ht="39.9" customHeight="1"/>
    <row r="313" ht="39.9" customHeight="1"/>
    <row r="314" ht="39.9" customHeight="1"/>
    <row r="315" ht="39.9" customHeight="1"/>
    <row r="316" ht="39.9" customHeight="1"/>
    <row r="317" ht="39.9" customHeight="1"/>
    <row r="318" ht="39.9" customHeight="1"/>
    <row r="319" ht="39.9" customHeight="1"/>
    <row r="320" ht="39.9" customHeight="1"/>
    <row r="321" ht="39.9" customHeight="1"/>
    <row r="322" ht="39.9" customHeight="1"/>
    <row r="323" ht="39.9" customHeight="1"/>
    <row r="324" ht="39.9" customHeight="1"/>
    <row r="325" ht="39.9" customHeight="1"/>
    <row r="326" ht="39.9" customHeight="1"/>
    <row r="327" ht="39.9" customHeight="1"/>
    <row r="328" ht="39.9" customHeight="1"/>
    <row r="329" ht="39.9" customHeight="1"/>
    <row r="330" ht="39.9" customHeight="1"/>
    <row r="331" ht="39.9" customHeight="1"/>
    <row r="332" ht="39.9" customHeight="1"/>
    <row r="333" ht="39.9" customHeight="1"/>
    <row r="334" ht="39.9" customHeight="1"/>
    <row r="335" ht="39.9" customHeight="1"/>
    <row r="336" ht="39.9" customHeight="1"/>
    <row r="337" ht="39.9" customHeight="1"/>
    <row r="338" ht="39.9" customHeight="1"/>
    <row r="339" ht="39.9" customHeight="1"/>
    <row r="340" ht="39.9" customHeight="1"/>
    <row r="341" ht="39.9" customHeight="1"/>
    <row r="342" ht="39.9" customHeight="1"/>
    <row r="343" ht="39.9" customHeight="1"/>
    <row r="344" ht="39.9" customHeight="1"/>
    <row r="345" ht="39.9" customHeight="1"/>
    <row r="346" ht="39.9" customHeight="1"/>
    <row r="347" ht="39.9" customHeight="1"/>
    <row r="348" ht="39.9" customHeight="1"/>
    <row r="349" ht="39.9" customHeight="1"/>
    <row r="350" ht="39.9" customHeight="1"/>
    <row r="351" ht="39.9" customHeight="1"/>
    <row r="352" ht="39.9" customHeight="1"/>
    <row r="353" ht="39.9" customHeight="1"/>
    <row r="354" ht="39.9" customHeight="1"/>
    <row r="355" ht="39.9" customHeight="1"/>
    <row r="356" ht="39.9" customHeight="1"/>
    <row r="357" ht="39.9" customHeight="1"/>
    <row r="358" ht="39.9" customHeight="1"/>
  </sheetData>
  <sheetProtection password="CEE5" sheet="1" objects="1" scenarios="1" formatCells="0" formatColumns="0" formatRows="0"/>
  <mergeCells count="7">
    <mergeCell ref="A55:A56"/>
    <mergeCell ref="C109:D109"/>
    <mergeCell ref="C7:F7"/>
    <mergeCell ref="B1:F1"/>
    <mergeCell ref="A2:F2"/>
    <mergeCell ref="A3:F3"/>
    <mergeCell ref="A4:F4"/>
  </mergeCells>
  <printOptions horizontalCentered="1"/>
  <pageMargins left="0.16" right="0.15" top="0.11" bottom="0.16" header="0.196850393700787" footer="0.16"/>
  <pageSetup paperSize="9" scale="59" firstPageNumber="15" orientation="landscape" r:id="rId1"/>
  <headerFooter alignWithMargins="0">
    <oddHeader>&amp;C&amp;"Arial,Bold"&amp;12</oddHeader>
    <oddFooter>Page &amp;P of &amp;N</oddFooter>
  </headerFooter>
  <drawing r:id="rId2"/>
</worksheet>
</file>

<file path=xl/worksheets/sheet7.xml><?xml version="1.0" encoding="utf-8"?>
<worksheet xmlns="http://schemas.openxmlformats.org/spreadsheetml/2006/main" xmlns:r="http://schemas.openxmlformats.org/officeDocument/2006/relationships">
  <sheetPr>
    <tabColor rgb="FF92D050"/>
    <pageSetUpPr fitToPage="1"/>
  </sheetPr>
  <dimension ref="A1:F51"/>
  <sheetViews>
    <sheetView view="pageBreakPreview" zoomScale="70" zoomScaleNormal="55" zoomScaleSheetLayoutView="70" workbookViewId="0">
      <selection activeCell="F51" sqref="F51"/>
    </sheetView>
  </sheetViews>
  <sheetFormatPr defaultColWidth="9.109375" defaultRowHeight="14.4"/>
  <cols>
    <col min="1" max="1" width="24.109375" style="293" customWidth="1"/>
    <col min="2" max="2" width="102.109375" style="293" customWidth="1"/>
    <col min="3" max="3" width="15" style="293" customWidth="1"/>
    <col min="4" max="4" width="13.88671875" style="38" customWidth="1"/>
    <col min="5" max="5" width="21.109375" style="293" customWidth="1"/>
    <col min="6" max="6" width="27.5546875" style="320" customWidth="1"/>
    <col min="7" max="16384" width="9.109375" style="293"/>
  </cols>
  <sheetData>
    <row r="1" spans="1:6" s="19" customFormat="1" ht="69" customHeight="1">
      <c r="A1" s="292" t="s">
        <v>10</v>
      </c>
      <c r="B1" s="146" t="s">
        <v>951</v>
      </c>
      <c r="C1" s="147"/>
      <c r="D1" s="147"/>
      <c r="E1" s="147"/>
      <c r="F1" s="148"/>
    </row>
    <row r="2" spans="1:6" s="20" customFormat="1" ht="40.5" customHeight="1">
      <c r="A2" s="54" t="s">
        <v>1015</v>
      </c>
      <c r="B2" s="54"/>
      <c r="C2" s="54"/>
      <c r="D2" s="54"/>
      <c r="E2" s="54"/>
      <c r="F2" s="54"/>
    </row>
    <row r="3" spans="1:6" s="21" customFormat="1" ht="18" customHeight="1">
      <c r="A3" s="100" t="s">
        <v>1016</v>
      </c>
      <c r="B3" s="100"/>
      <c r="C3" s="100"/>
      <c r="D3" s="100"/>
      <c r="E3" s="100"/>
      <c r="F3" s="100"/>
    </row>
    <row r="4" spans="1:6" s="34" customFormat="1" ht="18" customHeight="1">
      <c r="A4" s="100" t="s">
        <v>0</v>
      </c>
      <c r="B4" s="100"/>
      <c r="C4" s="100"/>
      <c r="D4" s="100"/>
      <c r="E4" s="100"/>
      <c r="F4" s="100"/>
    </row>
    <row r="5" spans="1:6" ht="127.5" customHeight="1">
      <c r="A5" s="190" t="s">
        <v>1</v>
      </c>
      <c r="B5" s="190" t="s">
        <v>2</v>
      </c>
      <c r="C5" s="190" t="s">
        <v>3</v>
      </c>
      <c r="D5" s="190" t="s">
        <v>883</v>
      </c>
      <c r="E5" s="103" t="s">
        <v>887</v>
      </c>
      <c r="F5" s="104" t="s">
        <v>888</v>
      </c>
    </row>
    <row r="6" spans="1:6" ht="15.6">
      <c r="A6" s="129"/>
      <c r="B6" s="129"/>
      <c r="C6" s="107" t="s">
        <v>4</v>
      </c>
      <c r="D6" s="102" t="s">
        <v>5</v>
      </c>
      <c r="E6" s="107" t="s">
        <v>6</v>
      </c>
      <c r="F6" s="108" t="s">
        <v>7</v>
      </c>
    </row>
    <row r="7" spans="1:6">
      <c r="A7" s="295" t="s">
        <v>804</v>
      </c>
      <c r="B7" s="296" t="s">
        <v>572</v>
      </c>
      <c r="C7" s="297"/>
      <c r="D7" s="298"/>
      <c r="E7" s="299"/>
      <c r="F7" s="300"/>
    </row>
    <row r="8" spans="1:6" ht="91.5" customHeight="1">
      <c r="A8" s="295"/>
      <c r="B8" s="301" t="s">
        <v>573</v>
      </c>
      <c r="C8" s="297"/>
      <c r="D8" s="298"/>
      <c r="E8" s="302"/>
      <c r="F8" s="300"/>
    </row>
    <row r="9" spans="1:6" ht="45.75" customHeight="1">
      <c r="A9" s="295" t="s">
        <v>805</v>
      </c>
      <c r="B9" s="303" t="s">
        <v>574</v>
      </c>
      <c r="C9" s="304" t="s">
        <v>575</v>
      </c>
      <c r="D9" s="305">
        <v>0.36</v>
      </c>
      <c r="E9" s="306">
        <v>79135</v>
      </c>
      <c r="F9" s="300">
        <f>E9*D9</f>
        <v>28488.6</v>
      </c>
    </row>
    <row r="10" spans="1:6" ht="63.75" customHeight="1">
      <c r="A10" s="295" t="s">
        <v>805</v>
      </c>
      <c r="B10" s="301" t="s">
        <v>576</v>
      </c>
      <c r="C10" s="297"/>
      <c r="D10" s="305"/>
      <c r="E10" s="307"/>
      <c r="F10" s="300">
        <f t="shared" ref="F10:F49" si="0">E10*D10</f>
        <v>0</v>
      </c>
    </row>
    <row r="11" spans="1:6" ht="27" customHeight="1">
      <c r="A11" s="295" t="s">
        <v>806</v>
      </c>
      <c r="B11" s="301" t="s">
        <v>577</v>
      </c>
      <c r="C11" s="299" t="s">
        <v>12</v>
      </c>
      <c r="D11" s="305">
        <v>50</v>
      </c>
      <c r="E11" s="306">
        <v>765</v>
      </c>
      <c r="F11" s="300">
        <f t="shared" si="0"/>
        <v>38250</v>
      </c>
    </row>
    <row r="12" spans="1:6" ht="42" customHeight="1">
      <c r="A12" s="295" t="s">
        <v>807</v>
      </c>
      <c r="B12" s="301" t="s">
        <v>578</v>
      </c>
      <c r="C12" s="299" t="s">
        <v>12</v>
      </c>
      <c r="D12" s="305">
        <v>20</v>
      </c>
      <c r="E12" s="306">
        <v>660</v>
      </c>
      <c r="F12" s="300">
        <f t="shared" si="0"/>
        <v>13200</v>
      </c>
    </row>
    <row r="13" spans="1:6" ht="31.5" customHeight="1">
      <c r="A13" s="295" t="s">
        <v>808</v>
      </c>
      <c r="B13" s="301" t="s">
        <v>579</v>
      </c>
      <c r="C13" s="299" t="s">
        <v>12</v>
      </c>
      <c r="D13" s="305">
        <v>40</v>
      </c>
      <c r="E13" s="306">
        <v>630</v>
      </c>
      <c r="F13" s="300">
        <f t="shared" si="0"/>
        <v>25200</v>
      </c>
    </row>
    <row r="14" spans="1:6" ht="31.5" customHeight="1">
      <c r="A14" s="295" t="s">
        <v>809</v>
      </c>
      <c r="B14" s="301" t="s">
        <v>580</v>
      </c>
      <c r="C14" s="299" t="s">
        <v>12</v>
      </c>
      <c r="D14" s="305">
        <v>40</v>
      </c>
      <c r="E14" s="306">
        <v>630</v>
      </c>
      <c r="F14" s="300">
        <f t="shared" si="0"/>
        <v>25200</v>
      </c>
    </row>
    <row r="15" spans="1:6" ht="39.75" customHeight="1">
      <c r="A15" s="295" t="s">
        <v>810</v>
      </c>
      <c r="B15" s="301" t="s">
        <v>581</v>
      </c>
      <c r="C15" s="297"/>
      <c r="D15" s="305"/>
      <c r="E15" s="307"/>
      <c r="F15" s="300">
        <f t="shared" si="0"/>
        <v>0</v>
      </c>
    </row>
    <row r="16" spans="1:6" ht="29.25" customHeight="1">
      <c r="A16" s="295" t="s">
        <v>811</v>
      </c>
      <c r="B16" s="301" t="s">
        <v>582</v>
      </c>
      <c r="C16" s="297" t="s">
        <v>583</v>
      </c>
      <c r="D16" s="305">
        <v>4</v>
      </c>
      <c r="E16" s="306">
        <v>1320</v>
      </c>
      <c r="F16" s="300">
        <f t="shared" si="0"/>
        <v>5280</v>
      </c>
    </row>
    <row r="17" spans="1:6" ht="31.5" customHeight="1">
      <c r="A17" s="295" t="s">
        <v>812</v>
      </c>
      <c r="B17" s="301" t="s">
        <v>584</v>
      </c>
      <c r="C17" s="297" t="s">
        <v>583</v>
      </c>
      <c r="D17" s="305">
        <v>4</v>
      </c>
      <c r="E17" s="306">
        <v>1320</v>
      </c>
      <c r="F17" s="300">
        <f t="shared" si="0"/>
        <v>5280</v>
      </c>
    </row>
    <row r="18" spans="1:6" ht="32.25" customHeight="1">
      <c r="A18" s="295" t="s">
        <v>813</v>
      </c>
      <c r="B18" s="301" t="s">
        <v>585</v>
      </c>
      <c r="C18" s="297" t="s">
        <v>583</v>
      </c>
      <c r="D18" s="305">
        <v>2</v>
      </c>
      <c r="E18" s="306">
        <v>2640</v>
      </c>
      <c r="F18" s="300">
        <f t="shared" si="0"/>
        <v>5280</v>
      </c>
    </row>
    <row r="19" spans="1:6" ht="48.75" customHeight="1">
      <c r="A19" s="295" t="s">
        <v>814</v>
      </c>
      <c r="B19" s="301" t="s">
        <v>586</v>
      </c>
      <c r="C19" s="297" t="s">
        <v>583</v>
      </c>
      <c r="D19" s="305">
        <v>2</v>
      </c>
      <c r="E19" s="306">
        <f>3500*1.15</f>
        <v>4024.9999999999995</v>
      </c>
      <c r="F19" s="300">
        <f t="shared" si="0"/>
        <v>8049.9999999999991</v>
      </c>
    </row>
    <row r="20" spans="1:6" ht="55.5" customHeight="1">
      <c r="A20" s="308" t="s">
        <v>815</v>
      </c>
      <c r="B20" s="309" t="s">
        <v>587</v>
      </c>
      <c r="C20" s="310" t="s">
        <v>583</v>
      </c>
      <c r="D20" s="311">
        <v>2</v>
      </c>
      <c r="E20" s="312">
        <v>50780</v>
      </c>
      <c r="F20" s="300">
        <f t="shared" si="0"/>
        <v>101560</v>
      </c>
    </row>
    <row r="21" spans="1:6" ht="85.5" customHeight="1">
      <c r="A21" s="308" t="s">
        <v>816</v>
      </c>
      <c r="B21" s="309" t="s">
        <v>1003</v>
      </c>
      <c r="C21" s="310" t="s">
        <v>583</v>
      </c>
      <c r="D21" s="311">
        <v>4</v>
      </c>
      <c r="E21" s="312">
        <v>37720</v>
      </c>
      <c r="F21" s="300">
        <f t="shared" si="0"/>
        <v>150880</v>
      </c>
    </row>
    <row r="22" spans="1:6" ht="37.5" hidden="1" customHeight="1">
      <c r="A22" s="295" t="s">
        <v>817</v>
      </c>
      <c r="B22" s="301" t="s">
        <v>880</v>
      </c>
      <c r="C22" s="297" t="s">
        <v>583</v>
      </c>
      <c r="D22" s="305">
        <v>0</v>
      </c>
      <c r="E22" s="306">
        <f>18200*1.15</f>
        <v>20930</v>
      </c>
      <c r="F22" s="300">
        <f t="shared" si="0"/>
        <v>0</v>
      </c>
    </row>
    <row r="23" spans="1:6" ht="63.75" customHeight="1">
      <c r="A23" s="295" t="s">
        <v>818</v>
      </c>
      <c r="B23" s="301" t="s">
        <v>588</v>
      </c>
      <c r="C23" s="297" t="s">
        <v>583</v>
      </c>
      <c r="D23" s="305">
        <v>1</v>
      </c>
      <c r="E23" s="306">
        <f>25200*1.15</f>
        <v>28979.999999999996</v>
      </c>
      <c r="F23" s="300">
        <f t="shared" si="0"/>
        <v>28979.999999999996</v>
      </c>
    </row>
    <row r="24" spans="1:6" ht="27.75" customHeight="1">
      <c r="A24" s="295" t="s">
        <v>819</v>
      </c>
      <c r="B24" s="301" t="s">
        <v>589</v>
      </c>
      <c r="C24" s="297" t="s">
        <v>583</v>
      </c>
      <c r="D24" s="305">
        <v>2</v>
      </c>
      <c r="E24" s="306">
        <v>43525</v>
      </c>
      <c r="F24" s="300">
        <f t="shared" si="0"/>
        <v>87050</v>
      </c>
    </row>
    <row r="25" spans="1:6" ht="36" hidden="1" customHeight="1">
      <c r="A25" s="295" t="s">
        <v>820</v>
      </c>
      <c r="B25" s="301" t="s">
        <v>881</v>
      </c>
      <c r="C25" s="297" t="s">
        <v>583</v>
      </c>
      <c r="D25" s="305">
        <v>0</v>
      </c>
      <c r="E25" s="306">
        <f>49000*1.15</f>
        <v>56349.999999999993</v>
      </c>
      <c r="F25" s="300">
        <f t="shared" si="0"/>
        <v>0</v>
      </c>
    </row>
    <row r="26" spans="1:6" ht="63.75" customHeight="1">
      <c r="A26" s="294"/>
      <c r="B26" s="301" t="s">
        <v>590</v>
      </c>
      <c r="C26" s="313"/>
      <c r="D26" s="305"/>
      <c r="E26" s="314"/>
      <c r="F26" s="300">
        <f t="shared" si="0"/>
        <v>0</v>
      </c>
    </row>
    <row r="27" spans="1:6" ht="21.75" customHeight="1">
      <c r="A27" s="295" t="s">
        <v>821</v>
      </c>
      <c r="B27" s="296" t="s">
        <v>591</v>
      </c>
      <c r="C27" s="297"/>
      <c r="D27" s="305"/>
      <c r="E27" s="314"/>
      <c r="F27" s="300">
        <f t="shared" si="0"/>
        <v>0</v>
      </c>
    </row>
    <row r="28" spans="1:6" ht="1.5" customHeight="1">
      <c r="A28" s="295"/>
      <c r="B28" s="301" t="s">
        <v>592</v>
      </c>
      <c r="C28" s="297"/>
      <c r="D28" s="305"/>
      <c r="E28" s="307"/>
      <c r="F28" s="300">
        <f t="shared" si="0"/>
        <v>0</v>
      </c>
    </row>
    <row r="29" spans="1:6" ht="25.5" hidden="1" customHeight="1">
      <c r="A29" s="295" t="s">
        <v>822</v>
      </c>
      <c r="B29" s="301" t="s">
        <v>593</v>
      </c>
      <c r="C29" s="297" t="s">
        <v>575</v>
      </c>
      <c r="D29" s="305">
        <v>0</v>
      </c>
      <c r="E29" s="306">
        <f>5000*1.15</f>
        <v>5750</v>
      </c>
      <c r="F29" s="300">
        <f t="shared" si="0"/>
        <v>0</v>
      </c>
    </row>
    <row r="30" spans="1:6" ht="23.25" hidden="1" customHeight="1">
      <c r="A30" s="295" t="s">
        <v>823</v>
      </c>
      <c r="B30" s="301" t="s">
        <v>594</v>
      </c>
      <c r="C30" s="297"/>
      <c r="D30" s="305"/>
      <c r="E30" s="307"/>
      <c r="F30" s="300">
        <f t="shared" si="0"/>
        <v>0</v>
      </c>
    </row>
    <row r="31" spans="1:6" ht="55.5" hidden="1" customHeight="1">
      <c r="A31" s="295" t="s">
        <v>824</v>
      </c>
      <c r="B31" s="301" t="s">
        <v>595</v>
      </c>
      <c r="C31" s="297" t="s">
        <v>13</v>
      </c>
      <c r="D31" s="305">
        <v>0</v>
      </c>
      <c r="E31" s="306">
        <f>490000*1.15</f>
        <v>563500</v>
      </c>
      <c r="F31" s="300">
        <f t="shared" si="0"/>
        <v>0</v>
      </c>
    </row>
    <row r="32" spans="1:6" ht="21.75" hidden="1" customHeight="1">
      <c r="A32" s="295" t="s">
        <v>825</v>
      </c>
      <c r="B32" s="301" t="s">
        <v>596</v>
      </c>
      <c r="C32" s="297"/>
      <c r="D32" s="305"/>
      <c r="E32" s="307"/>
      <c r="F32" s="300">
        <f t="shared" si="0"/>
        <v>0</v>
      </c>
    </row>
    <row r="33" spans="1:6" ht="115.5" hidden="1" customHeight="1">
      <c r="A33" s="295" t="s">
        <v>825</v>
      </c>
      <c r="B33" s="194" t="s">
        <v>597</v>
      </c>
      <c r="C33" s="297" t="s">
        <v>13</v>
      </c>
      <c r="D33" s="298">
        <v>0</v>
      </c>
      <c r="E33" s="306">
        <f>700000*1.15</f>
        <v>804999.99999999988</v>
      </c>
      <c r="F33" s="300">
        <f t="shared" si="0"/>
        <v>0</v>
      </c>
    </row>
    <row r="34" spans="1:6" ht="38.25" hidden="1" customHeight="1">
      <c r="A34" s="295" t="s">
        <v>826</v>
      </c>
      <c r="B34" s="301" t="s">
        <v>598</v>
      </c>
      <c r="C34" s="297" t="s">
        <v>13</v>
      </c>
      <c r="D34" s="305">
        <v>0</v>
      </c>
      <c r="E34" s="315">
        <f>35000*1.15</f>
        <v>40250</v>
      </c>
      <c r="F34" s="300">
        <f t="shared" si="0"/>
        <v>0</v>
      </c>
    </row>
    <row r="35" spans="1:6" ht="34.5" hidden="1" customHeight="1">
      <c r="A35" s="295" t="s">
        <v>827</v>
      </c>
      <c r="B35" s="301" t="s">
        <v>599</v>
      </c>
      <c r="C35" s="297" t="s">
        <v>13</v>
      </c>
      <c r="D35" s="305">
        <v>0</v>
      </c>
      <c r="E35" s="315">
        <f>28000*1.15</f>
        <v>32199.999999999996</v>
      </c>
      <c r="F35" s="300">
        <f t="shared" si="0"/>
        <v>0</v>
      </c>
    </row>
    <row r="36" spans="1:6" ht="34.5" hidden="1" customHeight="1">
      <c r="A36" s="295" t="s">
        <v>828</v>
      </c>
      <c r="B36" s="301" t="s">
        <v>600</v>
      </c>
      <c r="C36" s="297" t="s">
        <v>8</v>
      </c>
      <c r="D36" s="305">
        <v>0</v>
      </c>
      <c r="E36" s="315">
        <f>27300*1.15</f>
        <v>31394.999999999996</v>
      </c>
      <c r="F36" s="300">
        <f t="shared" si="0"/>
        <v>0</v>
      </c>
    </row>
    <row r="37" spans="1:6" ht="39" hidden="1" customHeight="1">
      <c r="A37" s="295" t="s">
        <v>829</v>
      </c>
      <c r="B37" s="301" t="s">
        <v>601</v>
      </c>
      <c r="C37" s="297" t="s">
        <v>8</v>
      </c>
      <c r="D37" s="305"/>
      <c r="E37" s="315">
        <f>27300*1.15</f>
        <v>31394.999999999996</v>
      </c>
      <c r="F37" s="300">
        <f t="shared" si="0"/>
        <v>0</v>
      </c>
    </row>
    <row r="38" spans="1:6" ht="56.25" hidden="1" customHeight="1">
      <c r="A38" s="295" t="s">
        <v>830</v>
      </c>
      <c r="B38" s="301" t="s">
        <v>602</v>
      </c>
      <c r="C38" s="297"/>
      <c r="D38" s="305"/>
      <c r="E38" s="307"/>
      <c r="F38" s="300">
        <f t="shared" si="0"/>
        <v>0</v>
      </c>
    </row>
    <row r="39" spans="1:6" ht="47.25" hidden="1" customHeight="1">
      <c r="A39" s="295" t="s">
        <v>831</v>
      </c>
      <c r="B39" s="301" t="s">
        <v>603</v>
      </c>
      <c r="C39" s="297" t="s">
        <v>604</v>
      </c>
      <c r="D39" s="305">
        <v>0</v>
      </c>
      <c r="E39" s="315">
        <v>565</v>
      </c>
      <c r="F39" s="300">
        <f t="shared" si="0"/>
        <v>0</v>
      </c>
    </row>
    <row r="40" spans="1:6" ht="40.5" hidden="1" customHeight="1">
      <c r="A40" s="295" t="s">
        <v>832</v>
      </c>
      <c r="B40" s="301" t="s">
        <v>605</v>
      </c>
      <c r="C40" s="297" t="s">
        <v>604</v>
      </c>
      <c r="D40" s="305">
        <v>0</v>
      </c>
      <c r="E40" s="315">
        <v>1130</v>
      </c>
      <c r="F40" s="300">
        <f t="shared" si="0"/>
        <v>0</v>
      </c>
    </row>
    <row r="41" spans="1:6" ht="37.5" hidden="1" customHeight="1">
      <c r="A41" s="295" t="s">
        <v>833</v>
      </c>
      <c r="B41" s="301" t="s">
        <v>606</v>
      </c>
      <c r="C41" s="297" t="s">
        <v>604</v>
      </c>
      <c r="D41" s="305">
        <v>0</v>
      </c>
      <c r="E41" s="315">
        <v>765</v>
      </c>
      <c r="F41" s="300">
        <f t="shared" si="0"/>
        <v>0</v>
      </c>
    </row>
    <row r="42" spans="1:6" ht="37.5" hidden="1" customHeight="1">
      <c r="A42" s="295" t="s">
        <v>834</v>
      </c>
      <c r="B42" s="301" t="s">
        <v>607</v>
      </c>
      <c r="C42" s="297" t="s">
        <v>604</v>
      </c>
      <c r="D42" s="305">
        <v>0</v>
      </c>
      <c r="E42" s="315">
        <v>565</v>
      </c>
      <c r="F42" s="300">
        <f t="shared" si="0"/>
        <v>0</v>
      </c>
    </row>
    <row r="43" spans="1:6" ht="40.5" hidden="1" customHeight="1">
      <c r="A43" s="295" t="s">
        <v>835</v>
      </c>
      <c r="B43" s="301" t="s">
        <v>608</v>
      </c>
      <c r="C43" s="297" t="s">
        <v>8</v>
      </c>
      <c r="D43" s="305">
        <v>0</v>
      </c>
      <c r="E43" s="315">
        <f>4900*1.15</f>
        <v>5635</v>
      </c>
      <c r="F43" s="300">
        <f t="shared" si="0"/>
        <v>0</v>
      </c>
    </row>
    <row r="44" spans="1:6" ht="39.75" hidden="1" customHeight="1">
      <c r="A44" s="295" t="s">
        <v>836</v>
      </c>
      <c r="B44" s="301" t="s">
        <v>609</v>
      </c>
      <c r="C44" s="297" t="s">
        <v>8</v>
      </c>
      <c r="D44" s="305">
        <v>0</v>
      </c>
      <c r="E44" s="315">
        <f>3500*1.15</f>
        <v>4024.9999999999995</v>
      </c>
      <c r="F44" s="300">
        <f t="shared" si="0"/>
        <v>0</v>
      </c>
    </row>
    <row r="45" spans="1:6" ht="41.25" hidden="1" customHeight="1">
      <c r="A45" s="295" t="s">
        <v>837</v>
      </c>
      <c r="B45" s="301" t="s">
        <v>610</v>
      </c>
      <c r="C45" s="297" t="s">
        <v>459</v>
      </c>
      <c r="D45" s="305">
        <v>0</v>
      </c>
      <c r="E45" s="306">
        <f>42000*1.15</f>
        <v>48299.999999999993</v>
      </c>
      <c r="F45" s="300">
        <f t="shared" si="0"/>
        <v>0</v>
      </c>
    </row>
    <row r="46" spans="1:6" ht="43.5" hidden="1" customHeight="1">
      <c r="A46" s="295" t="s">
        <v>838</v>
      </c>
      <c r="B46" s="301" t="s">
        <v>611</v>
      </c>
      <c r="C46" s="297" t="s">
        <v>8</v>
      </c>
      <c r="D46" s="305">
        <v>0</v>
      </c>
      <c r="E46" s="306">
        <f>35000*1.15</f>
        <v>40250</v>
      </c>
      <c r="F46" s="300">
        <f t="shared" si="0"/>
        <v>0</v>
      </c>
    </row>
    <row r="47" spans="1:6" ht="48" hidden="1" customHeight="1">
      <c r="A47" s="295" t="s">
        <v>839</v>
      </c>
      <c r="B47" s="301" t="s">
        <v>612</v>
      </c>
      <c r="C47" s="297" t="s">
        <v>563</v>
      </c>
      <c r="D47" s="305">
        <v>0</v>
      </c>
      <c r="E47" s="306">
        <f>70000*1.15</f>
        <v>80500</v>
      </c>
      <c r="F47" s="300">
        <f t="shared" si="0"/>
        <v>0</v>
      </c>
    </row>
    <row r="48" spans="1:6" ht="33.75" customHeight="1">
      <c r="A48" s="295" t="s">
        <v>840</v>
      </c>
      <c r="B48" s="301" t="s">
        <v>613</v>
      </c>
      <c r="C48" s="297" t="s">
        <v>614</v>
      </c>
      <c r="D48" s="305">
        <v>0.36</v>
      </c>
      <c r="E48" s="306">
        <v>19150</v>
      </c>
      <c r="F48" s="300">
        <f t="shared" si="0"/>
        <v>6894</v>
      </c>
    </row>
    <row r="49" spans="1:6" ht="33.75" customHeight="1">
      <c r="A49" s="295" t="s">
        <v>841</v>
      </c>
      <c r="B49" s="301" t="s">
        <v>615</v>
      </c>
      <c r="C49" s="297" t="s">
        <v>614</v>
      </c>
      <c r="D49" s="298">
        <v>0.36</v>
      </c>
      <c r="E49" s="306">
        <v>20895</v>
      </c>
      <c r="F49" s="300">
        <f t="shared" si="0"/>
        <v>7522.2</v>
      </c>
    </row>
    <row r="50" spans="1:6" ht="80.25" customHeight="1">
      <c r="A50" s="313"/>
      <c r="B50" s="301" t="s">
        <v>590</v>
      </c>
      <c r="C50" s="313"/>
      <c r="D50" s="298"/>
      <c r="E50" s="302"/>
      <c r="F50" s="300"/>
    </row>
    <row r="51" spans="1:6" ht="25.5" customHeight="1">
      <c r="A51" s="316" t="s">
        <v>861</v>
      </c>
      <c r="B51" s="316"/>
      <c r="C51" s="317"/>
      <c r="D51" s="317"/>
      <c r="E51" s="318"/>
      <c r="F51" s="319">
        <f>SUM(F8:F50)</f>
        <v>537114.79999999993</v>
      </c>
    </row>
  </sheetData>
  <sheetProtection password="CEE5" sheet="1" objects="1" scenarios="1" formatCells="0" formatColumns="0" formatRows="0"/>
  <mergeCells count="6">
    <mergeCell ref="A51:B51"/>
    <mergeCell ref="C51:D51"/>
    <mergeCell ref="B1:F1"/>
    <mergeCell ref="A2:F2"/>
    <mergeCell ref="A3:F3"/>
    <mergeCell ref="A4:F4"/>
  </mergeCells>
  <pageMargins left="0.70866141732283472" right="0.70866141732283472" top="0.74803149606299213" bottom="0.74803149606299213" header="0.31496062992125984" footer="0.31496062992125984"/>
  <pageSetup paperSize="9" scale="64" fitToHeight="2" orientation="landscape" r:id="rId1"/>
  <drawing r:id="rId2"/>
</worksheet>
</file>

<file path=xl/worksheets/sheet8.xml><?xml version="1.0" encoding="utf-8"?>
<worksheet xmlns="http://schemas.openxmlformats.org/spreadsheetml/2006/main" xmlns:r="http://schemas.openxmlformats.org/officeDocument/2006/relationships">
  <sheetPr>
    <tabColor rgb="FF92D050"/>
  </sheetPr>
  <dimension ref="A1:F37"/>
  <sheetViews>
    <sheetView view="pageBreakPreview" topLeftCell="C1" zoomScale="80" zoomScaleNormal="70" zoomScaleSheetLayoutView="80" workbookViewId="0">
      <selection activeCell="J43" sqref="J43"/>
    </sheetView>
  </sheetViews>
  <sheetFormatPr defaultColWidth="9.109375" defaultRowHeight="14.4"/>
  <cols>
    <col min="1" max="1" width="25.44140625" style="293" customWidth="1"/>
    <col min="2" max="2" width="70" style="293" customWidth="1"/>
    <col min="3" max="3" width="16.6640625" style="293" customWidth="1"/>
    <col min="4" max="4" width="15.88671875" style="334" customWidth="1"/>
    <col min="5" max="5" width="29.33203125" style="293" customWidth="1"/>
    <col min="6" max="6" width="34.6640625" style="293" customWidth="1"/>
    <col min="7" max="7" width="9.109375" style="293" customWidth="1"/>
    <col min="8" max="16384" width="9.109375" style="293"/>
  </cols>
  <sheetData>
    <row r="1" spans="1:6" ht="112.5" customHeight="1">
      <c r="A1" s="145" t="s">
        <v>879</v>
      </c>
      <c r="B1" s="321" t="s">
        <v>540</v>
      </c>
      <c r="C1" s="322"/>
      <c r="D1" s="322"/>
      <c r="E1" s="322"/>
      <c r="F1" s="323"/>
    </row>
    <row r="2" spans="1:6" s="20" customFormat="1" ht="40.5" customHeight="1">
      <c r="A2" s="54" t="s">
        <v>1015</v>
      </c>
      <c r="B2" s="54"/>
      <c r="C2" s="54"/>
      <c r="D2" s="54"/>
      <c r="E2" s="54"/>
      <c r="F2" s="54"/>
    </row>
    <row r="3" spans="1:6" s="21" customFormat="1" ht="18" customHeight="1">
      <c r="A3" s="223" t="s">
        <v>1016</v>
      </c>
      <c r="B3" s="223"/>
      <c r="C3" s="223"/>
      <c r="D3" s="223"/>
      <c r="E3" s="223"/>
      <c r="F3" s="223"/>
    </row>
    <row r="4" spans="1:6" s="34" customFormat="1" ht="18" customHeight="1">
      <c r="A4" s="223" t="s">
        <v>0</v>
      </c>
      <c r="B4" s="223"/>
      <c r="C4" s="223"/>
      <c r="D4" s="223"/>
      <c r="E4" s="223"/>
      <c r="F4" s="223"/>
    </row>
    <row r="5" spans="1:6" ht="166.5" customHeight="1">
      <c r="A5" s="190" t="s">
        <v>1</v>
      </c>
      <c r="B5" s="190" t="s">
        <v>2</v>
      </c>
      <c r="C5" s="190" t="s">
        <v>3</v>
      </c>
      <c r="D5" s="190" t="s">
        <v>883</v>
      </c>
      <c r="E5" s="103" t="s">
        <v>887</v>
      </c>
      <c r="F5" s="103" t="s">
        <v>888</v>
      </c>
    </row>
    <row r="6" spans="1:6" ht="15.6">
      <c r="A6" s="129"/>
      <c r="B6" s="129"/>
      <c r="C6" s="107" t="s">
        <v>4</v>
      </c>
      <c r="D6" s="102" t="s">
        <v>5</v>
      </c>
      <c r="E6" s="107" t="s">
        <v>6</v>
      </c>
      <c r="F6" s="108" t="s">
        <v>7</v>
      </c>
    </row>
    <row r="7" spans="1:6" ht="96.75" customHeight="1">
      <c r="A7" s="304" t="s">
        <v>541</v>
      </c>
      <c r="B7" s="303" t="s">
        <v>910</v>
      </c>
      <c r="C7" s="304" t="s">
        <v>8</v>
      </c>
      <c r="D7" s="324">
        <v>8</v>
      </c>
      <c r="E7" s="325">
        <v>39570</v>
      </c>
      <c r="F7" s="326">
        <f>E7*D7</f>
        <v>316560</v>
      </c>
    </row>
    <row r="8" spans="1:6" ht="1.5" hidden="1" customHeight="1">
      <c r="A8" s="304" t="s">
        <v>542</v>
      </c>
      <c r="B8" s="303" t="s">
        <v>543</v>
      </c>
      <c r="C8" s="304" t="s">
        <v>544</v>
      </c>
      <c r="D8" s="324">
        <v>0</v>
      </c>
      <c r="E8" s="325">
        <v>9285</v>
      </c>
      <c r="F8" s="326">
        <f t="shared" ref="F8:F36" si="0">E8*D8</f>
        <v>0</v>
      </c>
    </row>
    <row r="9" spans="1:6" ht="43.5" hidden="1" customHeight="1">
      <c r="A9" s="304" t="s">
        <v>545</v>
      </c>
      <c r="B9" s="303" t="s">
        <v>546</v>
      </c>
      <c r="C9" s="304" t="s">
        <v>8</v>
      </c>
      <c r="D9" s="324">
        <v>0</v>
      </c>
      <c r="E9" s="325">
        <v>9865</v>
      </c>
      <c r="F9" s="326">
        <f t="shared" si="0"/>
        <v>0</v>
      </c>
    </row>
    <row r="10" spans="1:6" ht="55.5" hidden="1" customHeight="1">
      <c r="A10" s="304" t="s">
        <v>547</v>
      </c>
      <c r="B10" s="303" t="s">
        <v>548</v>
      </c>
      <c r="C10" s="304" t="s">
        <v>8</v>
      </c>
      <c r="D10" s="324">
        <v>0</v>
      </c>
      <c r="E10" s="325">
        <v>14510</v>
      </c>
      <c r="F10" s="326">
        <f t="shared" si="0"/>
        <v>0</v>
      </c>
    </row>
    <row r="11" spans="1:6" ht="79.2" hidden="1">
      <c r="A11" s="304" t="s">
        <v>549</v>
      </c>
      <c r="B11" s="303" t="s">
        <v>919</v>
      </c>
      <c r="C11" s="304" t="s">
        <v>8</v>
      </c>
      <c r="D11" s="324">
        <v>0</v>
      </c>
      <c r="E11" s="325">
        <v>29015</v>
      </c>
      <c r="F11" s="326">
        <f t="shared" si="0"/>
        <v>0</v>
      </c>
    </row>
    <row r="12" spans="1:6" ht="45" hidden="1" customHeight="1">
      <c r="A12" s="304" t="s">
        <v>920</v>
      </c>
      <c r="B12" s="303" t="s">
        <v>921</v>
      </c>
      <c r="C12" s="304" t="s">
        <v>8</v>
      </c>
      <c r="D12" s="324">
        <v>0</v>
      </c>
      <c r="E12" s="325">
        <v>19785</v>
      </c>
      <c r="F12" s="326">
        <f t="shared" si="0"/>
        <v>0</v>
      </c>
    </row>
    <row r="13" spans="1:6" ht="42" hidden="1" customHeight="1">
      <c r="A13" s="304" t="s">
        <v>922</v>
      </c>
      <c r="B13" s="303" t="s">
        <v>923</v>
      </c>
      <c r="C13" s="304" t="s">
        <v>8</v>
      </c>
      <c r="D13" s="324">
        <v>0</v>
      </c>
      <c r="E13" s="325">
        <v>2325</v>
      </c>
      <c r="F13" s="326">
        <f t="shared" si="0"/>
        <v>0</v>
      </c>
    </row>
    <row r="14" spans="1:6" ht="69.75" hidden="1" customHeight="1">
      <c r="A14" s="304" t="s">
        <v>924</v>
      </c>
      <c r="B14" s="303" t="s">
        <v>925</v>
      </c>
      <c r="C14" s="304" t="s">
        <v>8</v>
      </c>
      <c r="D14" s="324">
        <v>0</v>
      </c>
      <c r="E14" s="325">
        <v>134055</v>
      </c>
      <c r="F14" s="326">
        <f t="shared" si="0"/>
        <v>0</v>
      </c>
    </row>
    <row r="15" spans="1:6" ht="74.25" hidden="1" customHeight="1">
      <c r="A15" s="304" t="s">
        <v>550</v>
      </c>
      <c r="B15" s="303" t="s">
        <v>911</v>
      </c>
      <c r="C15" s="304" t="s">
        <v>8</v>
      </c>
      <c r="D15" s="324">
        <v>0</v>
      </c>
      <c r="E15" s="325">
        <v>3485</v>
      </c>
      <c r="F15" s="326">
        <f t="shared" si="0"/>
        <v>0</v>
      </c>
    </row>
    <row r="16" spans="1:6" ht="40.5" hidden="1" customHeight="1">
      <c r="A16" s="304" t="s">
        <v>551</v>
      </c>
      <c r="B16" s="303" t="s">
        <v>552</v>
      </c>
      <c r="C16" s="304" t="s">
        <v>8</v>
      </c>
      <c r="D16" s="324">
        <v>0</v>
      </c>
      <c r="E16" s="325">
        <v>203115</v>
      </c>
      <c r="F16" s="326">
        <f t="shared" si="0"/>
        <v>0</v>
      </c>
    </row>
    <row r="17" spans="1:6" ht="41.25" hidden="1" customHeight="1">
      <c r="A17" s="304" t="s">
        <v>553</v>
      </c>
      <c r="B17" s="303" t="s">
        <v>554</v>
      </c>
      <c r="C17" s="304" t="s">
        <v>8</v>
      </c>
      <c r="D17" s="324">
        <v>0</v>
      </c>
      <c r="E17" s="325">
        <v>145080</v>
      </c>
      <c r="F17" s="326">
        <f t="shared" si="0"/>
        <v>0</v>
      </c>
    </row>
    <row r="18" spans="1:6" ht="39.75" hidden="1" customHeight="1">
      <c r="A18" s="304" t="s">
        <v>555</v>
      </c>
      <c r="B18" s="303" t="s">
        <v>556</v>
      </c>
      <c r="C18" s="304" t="s">
        <v>8</v>
      </c>
      <c r="D18" s="324">
        <v>0</v>
      </c>
      <c r="E18" s="325">
        <v>3485</v>
      </c>
      <c r="F18" s="326">
        <f t="shared" si="0"/>
        <v>0</v>
      </c>
    </row>
    <row r="19" spans="1:6" ht="117.75" hidden="1" customHeight="1">
      <c r="A19" s="304" t="s">
        <v>557</v>
      </c>
      <c r="B19" s="303" t="s">
        <v>912</v>
      </c>
      <c r="C19" s="304" t="s">
        <v>8</v>
      </c>
      <c r="D19" s="324">
        <v>0</v>
      </c>
      <c r="E19" s="325">
        <v>5222870</v>
      </c>
      <c r="F19" s="326">
        <f t="shared" si="0"/>
        <v>0</v>
      </c>
    </row>
    <row r="20" spans="1:6" ht="124.5" hidden="1" customHeight="1">
      <c r="A20" s="304" t="s">
        <v>884</v>
      </c>
      <c r="B20" s="303" t="s">
        <v>913</v>
      </c>
      <c r="C20" s="304" t="s">
        <v>8</v>
      </c>
      <c r="D20" s="324">
        <v>0</v>
      </c>
      <c r="E20" s="325">
        <v>2901595</v>
      </c>
      <c r="F20" s="326">
        <f t="shared" si="0"/>
        <v>0</v>
      </c>
    </row>
    <row r="21" spans="1:6" ht="113.25" hidden="1" customHeight="1">
      <c r="A21" s="304" t="s">
        <v>558</v>
      </c>
      <c r="B21" s="303" t="s">
        <v>914</v>
      </c>
      <c r="C21" s="304" t="s">
        <v>8</v>
      </c>
      <c r="D21" s="324">
        <v>0</v>
      </c>
      <c r="E21" s="325">
        <v>1740960</v>
      </c>
      <c r="F21" s="326">
        <f t="shared" si="0"/>
        <v>0</v>
      </c>
    </row>
    <row r="22" spans="1:6" ht="72" hidden="1" customHeight="1">
      <c r="A22" s="304" t="s">
        <v>559</v>
      </c>
      <c r="B22" s="303" t="s">
        <v>560</v>
      </c>
      <c r="C22" s="304" t="s">
        <v>9</v>
      </c>
      <c r="D22" s="324">
        <v>0</v>
      </c>
      <c r="E22" s="325">
        <v>8704785</v>
      </c>
      <c r="F22" s="326">
        <f t="shared" si="0"/>
        <v>0</v>
      </c>
    </row>
    <row r="23" spans="1:6" ht="76.5" customHeight="1">
      <c r="A23" s="304" t="s">
        <v>561</v>
      </c>
      <c r="B23" s="303" t="s">
        <v>562</v>
      </c>
      <c r="C23" s="327"/>
      <c r="D23" s="328"/>
      <c r="E23" s="329"/>
      <c r="F23" s="326">
        <f t="shared" si="0"/>
        <v>0</v>
      </c>
    </row>
    <row r="24" spans="1:6" ht="30" customHeight="1">
      <c r="A24" s="304" t="s">
        <v>926</v>
      </c>
      <c r="B24" s="303" t="s">
        <v>927</v>
      </c>
      <c r="C24" s="304" t="s">
        <v>8</v>
      </c>
      <c r="D24" s="324">
        <v>4</v>
      </c>
      <c r="E24" s="325">
        <v>20895</v>
      </c>
      <c r="F24" s="326">
        <f t="shared" si="0"/>
        <v>83580</v>
      </c>
    </row>
    <row r="25" spans="1:6" ht="30" customHeight="1">
      <c r="A25" s="304" t="s">
        <v>928</v>
      </c>
      <c r="B25" s="303" t="s">
        <v>929</v>
      </c>
      <c r="C25" s="304" t="s">
        <v>8</v>
      </c>
      <c r="D25" s="324">
        <v>2</v>
      </c>
      <c r="E25" s="325">
        <v>24375</v>
      </c>
      <c r="F25" s="326">
        <f t="shared" si="0"/>
        <v>48750</v>
      </c>
    </row>
    <row r="26" spans="1:6" ht="30" customHeight="1">
      <c r="A26" s="304" t="s">
        <v>930</v>
      </c>
      <c r="B26" s="303" t="s">
        <v>931</v>
      </c>
      <c r="C26" s="304" t="s">
        <v>568</v>
      </c>
      <c r="D26" s="324">
        <v>150</v>
      </c>
      <c r="E26" s="325">
        <v>465</v>
      </c>
      <c r="F26" s="326">
        <f t="shared" si="0"/>
        <v>69750</v>
      </c>
    </row>
    <row r="27" spans="1:6" ht="30" customHeight="1">
      <c r="A27" s="304" t="s">
        <v>932</v>
      </c>
      <c r="B27" s="303" t="s">
        <v>933</v>
      </c>
      <c r="C27" s="304" t="s">
        <v>568</v>
      </c>
      <c r="D27" s="324">
        <v>100</v>
      </c>
      <c r="E27" s="325">
        <v>330</v>
      </c>
      <c r="F27" s="326">
        <f t="shared" si="0"/>
        <v>33000</v>
      </c>
    </row>
    <row r="28" spans="1:6" ht="30" customHeight="1">
      <c r="A28" s="304" t="s">
        <v>934</v>
      </c>
      <c r="B28" s="303" t="s">
        <v>935</v>
      </c>
      <c r="C28" s="304" t="s">
        <v>568</v>
      </c>
      <c r="D28" s="324">
        <v>25</v>
      </c>
      <c r="E28" s="325">
        <v>555</v>
      </c>
      <c r="F28" s="326">
        <f t="shared" si="0"/>
        <v>13875</v>
      </c>
    </row>
    <row r="29" spans="1:6" ht="30" customHeight="1">
      <c r="A29" s="304" t="s">
        <v>936</v>
      </c>
      <c r="B29" s="303" t="s">
        <v>937</v>
      </c>
      <c r="C29" s="304" t="s">
        <v>568</v>
      </c>
      <c r="D29" s="324">
        <v>125</v>
      </c>
      <c r="E29" s="325">
        <v>200</v>
      </c>
      <c r="F29" s="326">
        <f t="shared" si="0"/>
        <v>25000</v>
      </c>
    </row>
    <row r="30" spans="1:6" ht="36.75" customHeight="1">
      <c r="A30" s="304" t="s">
        <v>938</v>
      </c>
      <c r="B30" s="303" t="s">
        <v>939</v>
      </c>
      <c r="C30" s="304" t="s">
        <v>563</v>
      </c>
      <c r="D30" s="324">
        <v>1</v>
      </c>
      <c r="E30" s="325">
        <v>26115</v>
      </c>
      <c r="F30" s="326">
        <f t="shared" si="0"/>
        <v>26115</v>
      </c>
    </row>
    <row r="31" spans="1:6" ht="1.5" hidden="1" customHeight="1">
      <c r="A31" s="304" t="s">
        <v>564</v>
      </c>
      <c r="B31" s="303" t="s">
        <v>940</v>
      </c>
      <c r="C31" s="327"/>
      <c r="D31" s="328"/>
      <c r="E31" s="330"/>
      <c r="F31" s="326">
        <f t="shared" si="0"/>
        <v>0</v>
      </c>
    </row>
    <row r="32" spans="1:6" ht="1.5" hidden="1" customHeight="1">
      <c r="A32" s="304" t="s">
        <v>566</v>
      </c>
      <c r="B32" s="303" t="s">
        <v>941</v>
      </c>
      <c r="C32" s="304" t="s">
        <v>568</v>
      </c>
      <c r="D32" s="324">
        <v>0</v>
      </c>
      <c r="E32" s="325">
        <v>475</v>
      </c>
      <c r="F32" s="326">
        <f t="shared" si="0"/>
        <v>0</v>
      </c>
    </row>
    <row r="33" spans="1:6" ht="67.5" customHeight="1">
      <c r="A33" s="304" t="s">
        <v>942</v>
      </c>
      <c r="B33" s="303" t="s">
        <v>565</v>
      </c>
      <c r="C33" s="304"/>
      <c r="D33" s="324"/>
      <c r="E33" s="315"/>
      <c r="F33" s="326">
        <f t="shared" si="0"/>
        <v>0</v>
      </c>
    </row>
    <row r="34" spans="1:6" ht="36.75" hidden="1" customHeight="1">
      <c r="A34" s="304" t="s">
        <v>943</v>
      </c>
      <c r="B34" s="303" t="s">
        <v>567</v>
      </c>
      <c r="C34" s="304" t="s">
        <v>568</v>
      </c>
      <c r="D34" s="324">
        <v>0</v>
      </c>
      <c r="E34" s="325">
        <v>1055</v>
      </c>
      <c r="F34" s="326">
        <f t="shared" si="0"/>
        <v>0</v>
      </c>
    </row>
    <row r="35" spans="1:6" ht="32.25" customHeight="1">
      <c r="A35" s="304" t="s">
        <v>944</v>
      </c>
      <c r="B35" s="303" t="s">
        <v>569</v>
      </c>
      <c r="C35" s="304" t="s">
        <v>568</v>
      </c>
      <c r="D35" s="324">
        <v>150</v>
      </c>
      <c r="E35" s="325">
        <v>725</v>
      </c>
      <c r="F35" s="326">
        <f t="shared" si="0"/>
        <v>108750</v>
      </c>
    </row>
    <row r="36" spans="1:6" ht="36" customHeight="1">
      <c r="A36" s="304" t="s">
        <v>945</v>
      </c>
      <c r="B36" s="303" t="s">
        <v>570</v>
      </c>
      <c r="C36" s="304" t="s">
        <v>568</v>
      </c>
      <c r="D36" s="324">
        <v>80</v>
      </c>
      <c r="E36" s="325">
        <v>530</v>
      </c>
      <c r="F36" s="326">
        <f t="shared" si="0"/>
        <v>42400</v>
      </c>
    </row>
    <row r="37" spans="1:6" ht="22.5" customHeight="1">
      <c r="A37" s="331" t="s">
        <v>571</v>
      </c>
      <c r="B37" s="331"/>
      <c r="C37" s="332"/>
      <c r="D37" s="332"/>
      <c r="E37" s="304"/>
      <c r="F37" s="333">
        <f>SUM(F7:F36)</f>
        <v>767780</v>
      </c>
    </row>
  </sheetData>
  <sheetProtection password="CEE5" sheet="1" objects="1" scenarios="1" formatCells="0" formatColumns="0" formatRows="0"/>
  <mergeCells count="6">
    <mergeCell ref="A37:B37"/>
    <mergeCell ref="C37:D37"/>
    <mergeCell ref="B1:F1"/>
    <mergeCell ref="A2:F2"/>
    <mergeCell ref="A3:F3"/>
    <mergeCell ref="A4:F4"/>
  </mergeCells>
  <printOptions horizontalCentered="1" verticalCentered="1"/>
  <pageMargins left="0" right="0" top="0" bottom="0" header="0" footer="0"/>
  <pageSetup paperSize="9" scale="65" orientation="landscape" r:id="rId1"/>
  <drawing r:id="rId2"/>
</worksheet>
</file>

<file path=xl/worksheets/sheet9.xml><?xml version="1.0" encoding="utf-8"?>
<worksheet xmlns="http://schemas.openxmlformats.org/spreadsheetml/2006/main" xmlns:r="http://schemas.openxmlformats.org/officeDocument/2006/relationships">
  <sheetPr codeName="Sheet4">
    <tabColor rgb="FF92D050"/>
  </sheetPr>
  <dimension ref="A1:F44"/>
  <sheetViews>
    <sheetView view="pageBreakPreview" zoomScale="70" zoomScaleNormal="70" zoomScaleSheetLayoutView="70" workbookViewId="0">
      <selection activeCell="F5" sqref="F5"/>
    </sheetView>
  </sheetViews>
  <sheetFormatPr defaultColWidth="9.109375" defaultRowHeight="13.2"/>
  <cols>
    <col min="1" max="1" width="20.5546875" style="361" customWidth="1"/>
    <col min="2" max="2" width="89.44140625" style="362" customWidth="1"/>
    <col min="3" max="3" width="9.6640625" style="361" customWidth="1"/>
    <col min="4" max="4" width="11.5546875" style="41" customWidth="1"/>
    <col min="5" max="5" width="30.5546875" style="339" customWidth="1"/>
    <col min="6" max="6" width="26" style="339" customWidth="1"/>
    <col min="7" max="13" width="9.109375" style="339"/>
    <col min="14" max="14" width="20.5546875" style="339" customWidth="1"/>
    <col min="15" max="15" width="112.88671875" style="339" customWidth="1"/>
    <col min="16" max="16" width="9.88671875" style="339" customWidth="1"/>
    <col min="17" max="17" width="14.44140625" style="339" customWidth="1"/>
    <col min="18" max="18" width="41.5546875" style="339" customWidth="1"/>
    <col min="19" max="19" width="45.5546875" style="339" customWidth="1"/>
    <col min="20" max="269" width="9.109375" style="339"/>
    <col min="270" max="270" width="20.5546875" style="339" customWidth="1"/>
    <col min="271" max="271" width="112.88671875" style="339" customWidth="1"/>
    <col min="272" max="272" width="9.88671875" style="339" customWidth="1"/>
    <col min="273" max="273" width="14.44140625" style="339" customWidth="1"/>
    <col min="274" max="274" width="41.5546875" style="339" customWidth="1"/>
    <col min="275" max="275" width="45.5546875" style="339" customWidth="1"/>
    <col min="276" max="525" width="9.109375" style="339"/>
    <col min="526" max="526" width="20.5546875" style="339" customWidth="1"/>
    <col min="527" max="527" width="112.88671875" style="339" customWidth="1"/>
    <col min="528" max="528" width="9.88671875" style="339" customWidth="1"/>
    <col min="529" max="529" width="14.44140625" style="339" customWidth="1"/>
    <col min="530" max="530" width="41.5546875" style="339" customWidth="1"/>
    <col min="531" max="531" width="45.5546875" style="339" customWidth="1"/>
    <col min="532" max="781" width="9.109375" style="339"/>
    <col min="782" max="782" width="20.5546875" style="339" customWidth="1"/>
    <col min="783" max="783" width="112.88671875" style="339" customWidth="1"/>
    <col min="784" max="784" width="9.88671875" style="339" customWidth="1"/>
    <col min="785" max="785" width="14.44140625" style="339" customWidth="1"/>
    <col min="786" max="786" width="41.5546875" style="339" customWidth="1"/>
    <col min="787" max="787" width="45.5546875" style="339" customWidth="1"/>
    <col min="788" max="1037" width="9.109375" style="339"/>
    <col min="1038" max="1038" width="20.5546875" style="339" customWidth="1"/>
    <col min="1039" max="1039" width="112.88671875" style="339" customWidth="1"/>
    <col min="1040" max="1040" width="9.88671875" style="339" customWidth="1"/>
    <col min="1041" max="1041" width="14.44140625" style="339" customWidth="1"/>
    <col min="1042" max="1042" width="41.5546875" style="339" customWidth="1"/>
    <col min="1043" max="1043" width="45.5546875" style="339" customWidth="1"/>
    <col min="1044" max="1293" width="9.109375" style="339"/>
    <col min="1294" max="1294" width="20.5546875" style="339" customWidth="1"/>
    <col min="1295" max="1295" width="112.88671875" style="339" customWidth="1"/>
    <col min="1296" max="1296" width="9.88671875" style="339" customWidth="1"/>
    <col min="1297" max="1297" width="14.44140625" style="339" customWidth="1"/>
    <col min="1298" max="1298" width="41.5546875" style="339" customWidth="1"/>
    <col min="1299" max="1299" width="45.5546875" style="339" customWidth="1"/>
    <col min="1300" max="1549" width="9.109375" style="339"/>
    <col min="1550" max="1550" width="20.5546875" style="339" customWidth="1"/>
    <col min="1551" max="1551" width="112.88671875" style="339" customWidth="1"/>
    <col min="1552" max="1552" width="9.88671875" style="339" customWidth="1"/>
    <col min="1553" max="1553" width="14.44140625" style="339" customWidth="1"/>
    <col min="1554" max="1554" width="41.5546875" style="339" customWidth="1"/>
    <col min="1555" max="1555" width="45.5546875" style="339" customWidth="1"/>
    <col min="1556" max="1805" width="9.109375" style="339"/>
    <col min="1806" max="1806" width="20.5546875" style="339" customWidth="1"/>
    <col min="1807" max="1807" width="112.88671875" style="339" customWidth="1"/>
    <col min="1808" max="1808" width="9.88671875" style="339" customWidth="1"/>
    <col min="1809" max="1809" width="14.44140625" style="339" customWidth="1"/>
    <col min="1810" max="1810" width="41.5546875" style="339" customWidth="1"/>
    <col min="1811" max="1811" width="45.5546875" style="339" customWidth="1"/>
    <col min="1812" max="2061" width="9.109375" style="339"/>
    <col min="2062" max="2062" width="20.5546875" style="339" customWidth="1"/>
    <col min="2063" max="2063" width="112.88671875" style="339" customWidth="1"/>
    <col min="2064" max="2064" width="9.88671875" style="339" customWidth="1"/>
    <col min="2065" max="2065" width="14.44140625" style="339" customWidth="1"/>
    <col min="2066" max="2066" width="41.5546875" style="339" customWidth="1"/>
    <col min="2067" max="2067" width="45.5546875" style="339" customWidth="1"/>
    <col min="2068" max="2317" width="9.109375" style="339"/>
    <col min="2318" max="2318" width="20.5546875" style="339" customWidth="1"/>
    <col min="2319" max="2319" width="112.88671875" style="339" customWidth="1"/>
    <col min="2320" max="2320" width="9.88671875" style="339" customWidth="1"/>
    <col min="2321" max="2321" width="14.44140625" style="339" customWidth="1"/>
    <col min="2322" max="2322" width="41.5546875" style="339" customWidth="1"/>
    <col min="2323" max="2323" width="45.5546875" style="339" customWidth="1"/>
    <col min="2324" max="2573" width="9.109375" style="339"/>
    <col min="2574" max="2574" width="20.5546875" style="339" customWidth="1"/>
    <col min="2575" max="2575" width="112.88671875" style="339" customWidth="1"/>
    <col min="2576" max="2576" width="9.88671875" style="339" customWidth="1"/>
    <col min="2577" max="2577" width="14.44140625" style="339" customWidth="1"/>
    <col min="2578" max="2578" width="41.5546875" style="339" customWidth="1"/>
    <col min="2579" max="2579" width="45.5546875" style="339" customWidth="1"/>
    <col min="2580" max="2829" width="9.109375" style="339"/>
    <col min="2830" max="2830" width="20.5546875" style="339" customWidth="1"/>
    <col min="2831" max="2831" width="112.88671875" style="339" customWidth="1"/>
    <col min="2832" max="2832" width="9.88671875" style="339" customWidth="1"/>
    <col min="2833" max="2833" width="14.44140625" style="339" customWidth="1"/>
    <col min="2834" max="2834" width="41.5546875" style="339" customWidth="1"/>
    <col min="2835" max="2835" width="45.5546875" style="339" customWidth="1"/>
    <col min="2836" max="3085" width="9.109375" style="339"/>
    <col min="3086" max="3086" width="20.5546875" style="339" customWidth="1"/>
    <col min="3087" max="3087" width="112.88671875" style="339" customWidth="1"/>
    <col min="3088" max="3088" width="9.88671875" style="339" customWidth="1"/>
    <col min="3089" max="3089" width="14.44140625" style="339" customWidth="1"/>
    <col min="3090" max="3090" width="41.5546875" style="339" customWidth="1"/>
    <col min="3091" max="3091" width="45.5546875" style="339" customWidth="1"/>
    <col min="3092" max="3341" width="9.109375" style="339"/>
    <col min="3342" max="3342" width="20.5546875" style="339" customWidth="1"/>
    <col min="3343" max="3343" width="112.88671875" style="339" customWidth="1"/>
    <col min="3344" max="3344" width="9.88671875" style="339" customWidth="1"/>
    <col min="3345" max="3345" width="14.44140625" style="339" customWidth="1"/>
    <col min="3346" max="3346" width="41.5546875" style="339" customWidth="1"/>
    <col min="3347" max="3347" width="45.5546875" style="339" customWidth="1"/>
    <col min="3348" max="3597" width="9.109375" style="339"/>
    <col min="3598" max="3598" width="20.5546875" style="339" customWidth="1"/>
    <col min="3599" max="3599" width="112.88671875" style="339" customWidth="1"/>
    <col min="3600" max="3600" width="9.88671875" style="339" customWidth="1"/>
    <col min="3601" max="3601" width="14.44140625" style="339" customWidth="1"/>
    <col min="3602" max="3602" width="41.5546875" style="339" customWidth="1"/>
    <col min="3603" max="3603" width="45.5546875" style="339" customWidth="1"/>
    <col min="3604" max="3853" width="9.109375" style="339"/>
    <col min="3854" max="3854" width="20.5546875" style="339" customWidth="1"/>
    <col min="3855" max="3855" width="112.88671875" style="339" customWidth="1"/>
    <col min="3856" max="3856" width="9.88671875" style="339" customWidth="1"/>
    <col min="3857" max="3857" width="14.44140625" style="339" customWidth="1"/>
    <col min="3858" max="3858" width="41.5546875" style="339" customWidth="1"/>
    <col min="3859" max="3859" width="45.5546875" style="339" customWidth="1"/>
    <col min="3860" max="4109" width="9.109375" style="339"/>
    <col min="4110" max="4110" width="20.5546875" style="339" customWidth="1"/>
    <col min="4111" max="4111" width="112.88671875" style="339" customWidth="1"/>
    <col min="4112" max="4112" width="9.88671875" style="339" customWidth="1"/>
    <col min="4113" max="4113" width="14.44140625" style="339" customWidth="1"/>
    <col min="4114" max="4114" width="41.5546875" style="339" customWidth="1"/>
    <col min="4115" max="4115" width="45.5546875" style="339" customWidth="1"/>
    <col min="4116" max="4365" width="9.109375" style="339"/>
    <col min="4366" max="4366" width="20.5546875" style="339" customWidth="1"/>
    <col min="4367" max="4367" width="112.88671875" style="339" customWidth="1"/>
    <col min="4368" max="4368" width="9.88671875" style="339" customWidth="1"/>
    <col min="4369" max="4369" width="14.44140625" style="339" customWidth="1"/>
    <col min="4370" max="4370" width="41.5546875" style="339" customWidth="1"/>
    <col min="4371" max="4371" width="45.5546875" style="339" customWidth="1"/>
    <col min="4372" max="4621" width="9.109375" style="339"/>
    <col min="4622" max="4622" width="20.5546875" style="339" customWidth="1"/>
    <col min="4623" max="4623" width="112.88671875" style="339" customWidth="1"/>
    <col min="4624" max="4624" width="9.88671875" style="339" customWidth="1"/>
    <col min="4625" max="4625" width="14.44140625" style="339" customWidth="1"/>
    <col min="4626" max="4626" width="41.5546875" style="339" customWidth="1"/>
    <col min="4627" max="4627" width="45.5546875" style="339" customWidth="1"/>
    <col min="4628" max="4877" width="9.109375" style="339"/>
    <col min="4878" max="4878" width="20.5546875" style="339" customWidth="1"/>
    <col min="4879" max="4879" width="112.88671875" style="339" customWidth="1"/>
    <col min="4880" max="4880" width="9.88671875" style="339" customWidth="1"/>
    <col min="4881" max="4881" width="14.44140625" style="339" customWidth="1"/>
    <col min="4882" max="4882" width="41.5546875" style="339" customWidth="1"/>
    <col min="4883" max="4883" width="45.5546875" style="339" customWidth="1"/>
    <col min="4884" max="5133" width="9.109375" style="339"/>
    <col min="5134" max="5134" width="20.5546875" style="339" customWidth="1"/>
    <col min="5135" max="5135" width="112.88671875" style="339" customWidth="1"/>
    <col min="5136" max="5136" width="9.88671875" style="339" customWidth="1"/>
    <col min="5137" max="5137" width="14.44140625" style="339" customWidth="1"/>
    <col min="5138" max="5138" width="41.5546875" style="339" customWidth="1"/>
    <col min="5139" max="5139" width="45.5546875" style="339" customWidth="1"/>
    <col min="5140" max="5389" width="9.109375" style="339"/>
    <col min="5390" max="5390" width="20.5546875" style="339" customWidth="1"/>
    <col min="5391" max="5391" width="112.88671875" style="339" customWidth="1"/>
    <col min="5392" max="5392" width="9.88671875" style="339" customWidth="1"/>
    <col min="5393" max="5393" width="14.44140625" style="339" customWidth="1"/>
    <col min="5394" max="5394" width="41.5546875" style="339" customWidth="1"/>
    <col min="5395" max="5395" width="45.5546875" style="339" customWidth="1"/>
    <col min="5396" max="5645" width="9.109375" style="339"/>
    <col min="5646" max="5646" width="20.5546875" style="339" customWidth="1"/>
    <col min="5647" max="5647" width="112.88671875" style="339" customWidth="1"/>
    <col min="5648" max="5648" width="9.88671875" style="339" customWidth="1"/>
    <col min="5649" max="5649" width="14.44140625" style="339" customWidth="1"/>
    <col min="5650" max="5650" width="41.5546875" style="339" customWidth="1"/>
    <col min="5651" max="5651" width="45.5546875" style="339" customWidth="1"/>
    <col min="5652" max="5901" width="9.109375" style="339"/>
    <col min="5902" max="5902" width="20.5546875" style="339" customWidth="1"/>
    <col min="5903" max="5903" width="112.88671875" style="339" customWidth="1"/>
    <col min="5904" max="5904" width="9.88671875" style="339" customWidth="1"/>
    <col min="5905" max="5905" width="14.44140625" style="339" customWidth="1"/>
    <col min="5906" max="5906" width="41.5546875" style="339" customWidth="1"/>
    <col min="5907" max="5907" width="45.5546875" style="339" customWidth="1"/>
    <col min="5908" max="6157" width="9.109375" style="339"/>
    <col min="6158" max="6158" width="20.5546875" style="339" customWidth="1"/>
    <col min="6159" max="6159" width="112.88671875" style="339" customWidth="1"/>
    <col min="6160" max="6160" width="9.88671875" style="339" customWidth="1"/>
    <col min="6161" max="6161" width="14.44140625" style="339" customWidth="1"/>
    <col min="6162" max="6162" width="41.5546875" style="339" customWidth="1"/>
    <col min="6163" max="6163" width="45.5546875" style="339" customWidth="1"/>
    <col min="6164" max="6413" width="9.109375" style="339"/>
    <col min="6414" max="6414" width="20.5546875" style="339" customWidth="1"/>
    <col min="6415" max="6415" width="112.88671875" style="339" customWidth="1"/>
    <col min="6416" max="6416" width="9.88671875" style="339" customWidth="1"/>
    <col min="6417" max="6417" width="14.44140625" style="339" customWidth="1"/>
    <col min="6418" max="6418" width="41.5546875" style="339" customWidth="1"/>
    <col min="6419" max="6419" width="45.5546875" style="339" customWidth="1"/>
    <col min="6420" max="6669" width="9.109375" style="339"/>
    <col min="6670" max="6670" width="20.5546875" style="339" customWidth="1"/>
    <col min="6671" max="6671" width="112.88671875" style="339" customWidth="1"/>
    <col min="6672" max="6672" width="9.88671875" style="339" customWidth="1"/>
    <col min="6673" max="6673" width="14.44140625" style="339" customWidth="1"/>
    <col min="6674" max="6674" width="41.5546875" style="339" customWidth="1"/>
    <col min="6675" max="6675" width="45.5546875" style="339" customWidth="1"/>
    <col min="6676" max="6925" width="9.109375" style="339"/>
    <col min="6926" max="6926" width="20.5546875" style="339" customWidth="1"/>
    <col min="6927" max="6927" width="112.88671875" style="339" customWidth="1"/>
    <col min="6928" max="6928" width="9.88671875" style="339" customWidth="1"/>
    <col min="6929" max="6929" width="14.44140625" style="339" customWidth="1"/>
    <col min="6930" max="6930" width="41.5546875" style="339" customWidth="1"/>
    <col min="6931" max="6931" width="45.5546875" style="339" customWidth="1"/>
    <col min="6932" max="7181" width="9.109375" style="339"/>
    <col min="7182" max="7182" width="20.5546875" style="339" customWidth="1"/>
    <col min="7183" max="7183" width="112.88671875" style="339" customWidth="1"/>
    <col min="7184" max="7184" width="9.88671875" style="339" customWidth="1"/>
    <col min="7185" max="7185" width="14.44140625" style="339" customWidth="1"/>
    <col min="7186" max="7186" width="41.5546875" style="339" customWidth="1"/>
    <col min="7187" max="7187" width="45.5546875" style="339" customWidth="1"/>
    <col min="7188" max="7437" width="9.109375" style="339"/>
    <col min="7438" max="7438" width="20.5546875" style="339" customWidth="1"/>
    <col min="7439" max="7439" width="112.88671875" style="339" customWidth="1"/>
    <col min="7440" max="7440" width="9.88671875" style="339" customWidth="1"/>
    <col min="7441" max="7441" width="14.44140625" style="339" customWidth="1"/>
    <col min="7442" max="7442" width="41.5546875" style="339" customWidth="1"/>
    <col min="7443" max="7443" width="45.5546875" style="339" customWidth="1"/>
    <col min="7444" max="7693" width="9.109375" style="339"/>
    <col min="7694" max="7694" width="20.5546875" style="339" customWidth="1"/>
    <col min="7695" max="7695" width="112.88671875" style="339" customWidth="1"/>
    <col min="7696" max="7696" width="9.88671875" style="339" customWidth="1"/>
    <col min="7697" max="7697" width="14.44140625" style="339" customWidth="1"/>
    <col min="7698" max="7698" width="41.5546875" style="339" customWidth="1"/>
    <col min="7699" max="7699" width="45.5546875" style="339" customWidth="1"/>
    <col min="7700" max="7949" width="9.109375" style="339"/>
    <col min="7950" max="7950" width="20.5546875" style="339" customWidth="1"/>
    <col min="7951" max="7951" width="112.88671875" style="339" customWidth="1"/>
    <col min="7952" max="7952" width="9.88671875" style="339" customWidth="1"/>
    <col min="7953" max="7953" width="14.44140625" style="339" customWidth="1"/>
    <col min="7954" max="7954" width="41.5546875" style="339" customWidth="1"/>
    <col min="7955" max="7955" width="45.5546875" style="339" customWidth="1"/>
    <col min="7956" max="8205" width="9.109375" style="339"/>
    <col min="8206" max="8206" width="20.5546875" style="339" customWidth="1"/>
    <col min="8207" max="8207" width="112.88671875" style="339" customWidth="1"/>
    <col min="8208" max="8208" width="9.88671875" style="339" customWidth="1"/>
    <col min="8209" max="8209" width="14.44140625" style="339" customWidth="1"/>
    <col min="8210" max="8210" width="41.5546875" style="339" customWidth="1"/>
    <col min="8211" max="8211" width="45.5546875" style="339" customWidth="1"/>
    <col min="8212" max="8461" width="9.109375" style="339"/>
    <col min="8462" max="8462" width="20.5546875" style="339" customWidth="1"/>
    <col min="8463" max="8463" width="112.88671875" style="339" customWidth="1"/>
    <col min="8464" max="8464" width="9.88671875" style="339" customWidth="1"/>
    <col min="8465" max="8465" width="14.44140625" style="339" customWidth="1"/>
    <col min="8466" max="8466" width="41.5546875" style="339" customWidth="1"/>
    <col min="8467" max="8467" width="45.5546875" style="339" customWidth="1"/>
    <col min="8468" max="8717" width="9.109375" style="339"/>
    <col min="8718" max="8718" width="20.5546875" style="339" customWidth="1"/>
    <col min="8719" max="8719" width="112.88671875" style="339" customWidth="1"/>
    <col min="8720" max="8720" width="9.88671875" style="339" customWidth="1"/>
    <col min="8721" max="8721" width="14.44140625" style="339" customWidth="1"/>
    <col min="8722" max="8722" width="41.5546875" style="339" customWidth="1"/>
    <col min="8723" max="8723" width="45.5546875" style="339" customWidth="1"/>
    <col min="8724" max="8973" width="9.109375" style="339"/>
    <col min="8974" max="8974" width="20.5546875" style="339" customWidth="1"/>
    <col min="8975" max="8975" width="112.88671875" style="339" customWidth="1"/>
    <col min="8976" max="8976" width="9.88671875" style="339" customWidth="1"/>
    <col min="8977" max="8977" width="14.44140625" style="339" customWidth="1"/>
    <col min="8978" max="8978" width="41.5546875" style="339" customWidth="1"/>
    <col min="8979" max="8979" width="45.5546875" style="339" customWidth="1"/>
    <col min="8980" max="9229" width="9.109375" style="339"/>
    <col min="9230" max="9230" width="20.5546875" style="339" customWidth="1"/>
    <col min="9231" max="9231" width="112.88671875" style="339" customWidth="1"/>
    <col min="9232" max="9232" width="9.88671875" style="339" customWidth="1"/>
    <col min="9233" max="9233" width="14.44140625" style="339" customWidth="1"/>
    <col min="9234" max="9234" width="41.5546875" style="339" customWidth="1"/>
    <col min="9235" max="9235" width="45.5546875" style="339" customWidth="1"/>
    <col min="9236" max="9485" width="9.109375" style="339"/>
    <col min="9486" max="9486" width="20.5546875" style="339" customWidth="1"/>
    <col min="9487" max="9487" width="112.88671875" style="339" customWidth="1"/>
    <col min="9488" max="9488" width="9.88671875" style="339" customWidth="1"/>
    <col min="9489" max="9489" width="14.44140625" style="339" customWidth="1"/>
    <col min="9490" max="9490" width="41.5546875" style="339" customWidth="1"/>
    <col min="9491" max="9491" width="45.5546875" style="339" customWidth="1"/>
    <col min="9492" max="9741" width="9.109375" style="339"/>
    <col min="9742" max="9742" width="20.5546875" style="339" customWidth="1"/>
    <col min="9743" max="9743" width="112.88671875" style="339" customWidth="1"/>
    <col min="9744" max="9744" width="9.88671875" style="339" customWidth="1"/>
    <col min="9745" max="9745" width="14.44140625" style="339" customWidth="1"/>
    <col min="9746" max="9746" width="41.5546875" style="339" customWidth="1"/>
    <col min="9747" max="9747" width="45.5546875" style="339" customWidth="1"/>
    <col min="9748" max="9997" width="9.109375" style="339"/>
    <col min="9998" max="9998" width="20.5546875" style="339" customWidth="1"/>
    <col min="9999" max="9999" width="112.88671875" style="339" customWidth="1"/>
    <col min="10000" max="10000" width="9.88671875" style="339" customWidth="1"/>
    <col min="10001" max="10001" width="14.44140625" style="339" customWidth="1"/>
    <col min="10002" max="10002" width="41.5546875" style="339" customWidth="1"/>
    <col min="10003" max="10003" width="45.5546875" style="339" customWidth="1"/>
    <col min="10004" max="10253" width="9.109375" style="339"/>
    <col min="10254" max="10254" width="20.5546875" style="339" customWidth="1"/>
    <col min="10255" max="10255" width="112.88671875" style="339" customWidth="1"/>
    <col min="10256" max="10256" width="9.88671875" style="339" customWidth="1"/>
    <col min="10257" max="10257" width="14.44140625" style="339" customWidth="1"/>
    <col min="10258" max="10258" width="41.5546875" style="339" customWidth="1"/>
    <col min="10259" max="10259" width="45.5546875" style="339" customWidth="1"/>
    <col min="10260" max="10509" width="9.109375" style="339"/>
    <col min="10510" max="10510" width="20.5546875" style="339" customWidth="1"/>
    <col min="10511" max="10511" width="112.88671875" style="339" customWidth="1"/>
    <col min="10512" max="10512" width="9.88671875" style="339" customWidth="1"/>
    <col min="10513" max="10513" width="14.44140625" style="339" customWidth="1"/>
    <col min="10514" max="10514" width="41.5546875" style="339" customWidth="1"/>
    <col min="10515" max="10515" width="45.5546875" style="339" customWidth="1"/>
    <col min="10516" max="10765" width="9.109375" style="339"/>
    <col min="10766" max="10766" width="20.5546875" style="339" customWidth="1"/>
    <col min="10767" max="10767" width="112.88671875" style="339" customWidth="1"/>
    <col min="10768" max="10768" width="9.88671875" style="339" customWidth="1"/>
    <col min="10769" max="10769" width="14.44140625" style="339" customWidth="1"/>
    <col min="10770" max="10770" width="41.5546875" style="339" customWidth="1"/>
    <col min="10771" max="10771" width="45.5546875" style="339" customWidth="1"/>
    <col min="10772" max="11021" width="9.109375" style="339"/>
    <col min="11022" max="11022" width="20.5546875" style="339" customWidth="1"/>
    <col min="11023" max="11023" width="112.88671875" style="339" customWidth="1"/>
    <col min="11024" max="11024" width="9.88671875" style="339" customWidth="1"/>
    <col min="11025" max="11025" width="14.44140625" style="339" customWidth="1"/>
    <col min="11026" max="11026" width="41.5546875" style="339" customWidth="1"/>
    <col min="11027" max="11027" width="45.5546875" style="339" customWidth="1"/>
    <col min="11028" max="11277" width="9.109375" style="339"/>
    <col min="11278" max="11278" width="20.5546875" style="339" customWidth="1"/>
    <col min="11279" max="11279" width="112.88671875" style="339" customWidth="1"/>
    <col min="11280" max="11280" width="9.88671875" style="339" customWidth="1"/>
    <col min="11281" max="11281" width="14.44140625" style="339" customWidth="1"/>
    <col min="11282" max="11282" width="41.5546875" style="339" customWidth="1"/>
    <col min="11283" max="11283" width="45.5546875" style="339" customWidth="1"/>
    <col min="11284" max="11533" width="9.109375" style="339"/>
    <col min="11534" max="11534" width="20.5546875" style="339" customWidth="1"/>
    <col min="11535" max="11535" width="112.88671875" style="339" customWidth="1"/>
    <col min="11536" max="11536" width="9.88671875" style="339" customWidth="1"/>
    <col min="11537" max="11537" width="14.44140625" style="339" customWidth="1"/>
    <col min="11538" max="11538" width="41.5546875" style="339" customWidth="1"/>
    <col min="11539" max="11539" width="45.5546875" style="339" customWidth="1"/>
    <col min="11540" max="11789" width="9.109375" style="339"/>
    <col min="11790" max="11790" width="20.5546875" style="339" customWidth="1"/>
    <col min="11791" max="11791" width="112.88671875" style="339" customWidth="1"/>
    <col min="11792" max="11792" width="9.88671875" style="339" customWidth="1"/>
    <col min="11793" max="11793" width="14.44140625" style="339" customWidth="1"/>
    <col min="11794" max="11794" width="41.5546875" style="339" customWidth="1"/>
    <col min="11795" max="11795" width="45.5546875" style="339" customWidth="1"/>
    <col min="11796" max="12045" width="9.109375" style="339"/>
    <col min="12046" max="12046" width="20.5546875" style="339" customWidth="1"/>
    <col min="12047" max="12047" width="112.88671875" style="339" customWidth="1"/>
    <col min="12048" max="12048" width="9.88671875" style="339" customWidth="1"/>
    <col min="12049" max="12049" width="14.44140625" style="339" customWidth="1"/>
    <col min="12050" max="12050" width="41.5546875" style="339" customWidth="1"/>
    <col min="12051" max="12051" width="45.5546875" style="339" customWidth="1"/>
    <col min="12052" max="12301" width="9.109375" style="339"/>
    <col min="12302" max="12302" width="20.5546875" style="339" customWidth="1"/>
    <col min="12303" max="12303" width="112.88671875" style="339" customWidth="1"/>
    <col min="12304" max="12304" width="9.88671875" style="339" customWidth="1"/>
    <col min="12305" max="12305" width="14.44140625" style="339" customWidth="1"/>
    <col min="12306" max="12306" width="41.5546875" style="339" customWidth="1"/>
    <col min="12307" max="12307" width="45.5546875" style="339" customWidth="1"/>
    <col min="12308" max="12557" width="9.109375" style="339"/>
    <col min="12558" max="12558" width="20.5546875" style="339" customWidth="1"/>
    <col min="12559" max="12559" width="112.88671875" style="339" customWidth="1"/>
    <col min="12560" max="12560" width="9.88671875" style="339" customWidth="1"/>
    <col min="12561" max="12561" width="14.44140625" style="339" customWidth="1"/>
    <col min="12562" max="12562" width="41.5546875" style="339" customWidth="1"/>
    <col min="12563" max="12563" width="45.5546875" style="339" customWidth="1"/>
    <col min="12564" max="12813" width="9.109375" style="339"/>
    <col min="12814" max="12814" width="20.5546875" style="339" customWidth="1"/>
    <col min="12815" max="12815" width="112.88671875" style="339" customWidth="1"/>
    <col min="12816" max="12816" width="9.88671875" style="339" customWidth="1"/>
    <col min="12817" max="12817" width="14.44140625" style="339" customWidth="1"/>
    <col min="12818" max="12818" width="41.5546875" style="339" customWidth="1"/>
    <col min="12819" max="12819" width="45.5546875" style="339" customWidth="1"/>
    <col min="12820" max="13069" width="9.109375" style="339"/>
    <col min="13070" max="13070" width="20.5546875" style="339" customWidth="1"/>
    <col min="13071" max="13071" width="112.88671875" style="339" customWidth="1"/>
    <col min="13072" max="13072" width="9.88671875" style="339" customWidth="1"/>
    <col min="13073" max="13073" width="14.44140625" style="339" customWidth="1"/>
    <col min="13074" max="13074" width="41.5546875" style="339" customWidth="1"/>
    <col min="13075" max="13075" width="45.5546875" style="339" customWidth="1"/>
    <col min="13076" max="13325" width="9.109375" style="339"/>
    <col min="13326" max="13326" width="20.5546875" style="339" customWidth="1"/>
    <col min="13327" max="13327" width="112.88671875" style="339" customWidth="1"/>
    <col min="13328" max="13328" width="9.88671875" style="339" customWidth="1"/>
    <col min="13329" max="13329" width="14.44140625" style="339" customWidth="1"/>
    <col min="13330" max="13330" width="41.5546875" style="339" customWidth="1"/>
    <col min="13331" max="13331" width="45.5546875" style="339" customWidth="1"/>
    <col min="13332" max="13581" width="9.109375" style="339"/>
    <col min="13582" max="13582" width="20.5546875" style="339" customWidth="1"/>
    <col min="13583" max="13583" width="112.88671875" style="339" customWidth="1"/>
    <col min="13584" max="13584" width="9.88671875" style="339" customWidth="1"/>
    <col min="13585" max="13585" width="14.44140625" style="339" customWidth="1"/>
    <col min="13586" max="13586" width="41.5546875" style="339" customWidth="1"/>
    <col min="13587" max="13587" width="45.5546875" style="339" customWidth="1"/>
    <col min="13588" max="13837" width="9.109375" style="339"/>
    <col min="13838" max="13838" width="20.5546875" style="339" customWidth="1"/>
    <col min="13839" max="13839" width="112.88671875" style="339" customWidth="1"/>
    <col min="13840" max="13840" width="9.88671875" style="339" customWidth="1"/>
    <col min="13841" max="13841" width="14.44140625" style="339" customWidth="1"/>
    <col min="13842" max="13842" width="41.5546875" style="339" customWidth="1"/>
    <col min="13843" max="13843" width="45.5546875" style="339" customWidth="1"/>
    <col min="13844" max="14093" width="9.109375" style="339"/>
    <col min="14094" max="14094" width="20.5546875" style="339" customWidth="1"/>
    <col min="14095" max="14095" width="112.88671875" style="339" customWidth="1"/>
    <col min="14096" max="14096" width="9.88671875" style="339" customWidth="1"/>
    <col min="14097" max="14097" width="14.44140625" style="339" customWidth="1"/>
    <col min="14098" max="14098" width="41.5546875" style="339" customWidth="1"/>
    <col min="14099" max="14099" width="45.5546875" style="339" customWidth="1"/>
    <col min="14100" max="14349" width="9.109375" style="339"/>
    <col min="14350" max="14350" width="20.5546875" style="339" customWidth="1"/>
    <col min="14351" max="14351" width="112.88671875" style="339" customWidth="1"/>
    <col min="14352" max="14352" width="9.88671875" style="339" customWidth="1"/>
    <col min="14353" max="14353" width="14.44140625" style="339" customWidth="1"/>
    <col min="14354" max="14354" width="41.5546875" style="339" customWidth="1"/>
    <col min="14355" max="14355" width="45.5546875" style="339" customWidth="1"/>
    <col min="14356" max="14605" width="9.109375" style="339"/>
    <col min="14606" max="14606" width="20.5546875" style="339" customWidth="1"/>
    <col min="14607" max="14607" width="112.88671875" style="339" customWidth="1"/>
    <col min="14608" max="14608" width="9.88671875" style="339" customWidth="1"/>
    <col min="14609" max="14609" width="14.44140625" style="339" customWidth="1"/>
    <col min="14610" max="14610" width="41.5546875" style="339" customWidth="1"/>
    <col min="14611" max="14611" width="45.5546875" style="339" customWidth="1"/>
    <col min="14612" max="14861" width="9.109375" style="339"/>
    <col min="14862" max="14862" width="20.5546875" style="339" customWidth="1"/>
    <col min="14863" max="14863" width="112.88671875" style="339" customWidth="1"/>
    <col min="14864" max="14864" width="9.88671875" style="339" customWidth="1"/>
    <col min="14865" max="14865" width="14.44140625" style="339" customWidth="1"/>
    <col min="14866" max="14866" width="41.5546875" style="339" customWidth="1"/>
    <col min="14867" max="14867" width="45.5546875" style="339" customWidth="1"/>
    <col min="14868" max="15117" width="9.109375" style="339"/>
    <col min="15118" max="15118" width="20.5546875" style="339" customWidth="1"/>
    <col min="15119" max="15119" width="112.88671875" style="339" customWidth="1"/>
    <col min="15120" max="15120" width="9.88671875" style="339" customWidth="1"/>
    <col min="15121" max="15121" width="14.44140625" style="339" customWidth="1"/>
    <col min="15122" max="15122" width="41.5546875" style="339" customWidth="1"/>
    <col min="15123" max="15123" width="45.5546875" style="339" customWidth="1"/>
    <col min="15124" max="15373" width="9.109375" style="339"/>
    <col min="15374" max="15374" width="20.5546875" style="339" customWidth="1"/>
    <col min="15375" max="15375" width="112.88671875" style="339" customWidth="1"/>
    <col min="15376" max="15376" width="9.88671875" style="339" customWidth="1"/>
    <col min="15377" max="15377" width="14.44140625" style="339" customWidth="1"/>
    <col min="15378" max="15378" width="41.5546875" style="339" customWidth="1"/>
    <col min="15379" max="15379" width="45.5546875" style="339" customWidth="1"/>
    <col min="15380" max="15629" width="9.109375" style="339"/>
    <col min="15630" max="15630" width="20.5546875" style="339" customWidth="1"/>
    <col min="15631" max="15631" width="112.88671875" style="339" customWidth="1"/>
    <col min="15632" max="15632" width="9.88671875" style="339" customWidth="1"/>
    <col min="15633" max="15633" width="14.44140625" style="339" customWidth="1"/>
    <col min="15634" max="15634" width="41.5546875" style="339" customWidth="1"/>
    <col min="15635" max="15635" width="45.5546875" style="339" customWidth="1"/>
    <col min="15636" max="16384" width="9.109375" style="339"/>
  </cols>
  <sheetData>
    <row r="1" spans="1:6" ht="70.5" customHeight="1">
      <c r="A1" s="335" t="s">
        <v>10</v>
      </c>
      <c r="B1" s="336" t="s">
        <v>426</v>
      </c>
      <c r="C1" s="337"/>
      <c r="D1" s="337"/>
      <c r="E1" s="337"/>
      <c r="F1" s="338"/>
    </row>
    <row r="2" spans="1:6" s="20" customFormat="1" ht="40.5" customHeight="1">
      <c r="A2" s="54" t="s">
        <v>1015</v>
      </c>
      <c r="B2" s="54"/>
      <c r="C2" s="54"/>
      <c r="D2" s="54"/>
      <c r="E2" s="54"/>
      <c r="F2" s="54"/>
    </row>
    <row r="3" spans="1:6" s="21" customFormat="1" ht="18" customHeight="1">
      <c r="A3" s="340" t="s">
        <v>1016</v>
      </c>
      <c r="B3" s="341"/>
      <c r="C3" s="341"/>
      <c r="D3" s="341"/>
      <c r="E3" s="341"/>
      <c r="F3" s="341"/>
    </row>
    <row r="4" spans="1:6" s="34" customFormat="1" ht="18" customHeight="1">
      <c r="A4" s="223" t="s">
        <v>0</v>
      </c>
      <c r="B4" s="223"/>
      <c r="C4" s="223"/>
      <c r="D4" s="223"/>
      <c r="E4" s="223"/>
      <c r="F4" s="223"/>
    </row>
    <row r="5" spans="1:6" s="344" customFormat="1" ht="183.6" customHeight="1">
      <c r="A5" s="342" t="s">
        <v>427</v>
      </c>
      <c r="B5" s="342" t="s">
        <v>2</v>
      </c>
      <c r="C5" s="342" t="s">
        <v>3</v>
      </c>
      <c r="D5" s="343" t="s">
        <v>14</v>
      </c>
      <c r="E5" s="103" t="s">
        <v>887</v>
      </c>
      <c r="F5" s="103" t="s">
        <v>888</v>
      </c>
    </row>
    <row r="6" spans="1:6" s="344" customFormat="1" ht="15.6">
      <c r="A6" s="342"/>
      <c r="B6" s="342"/>
      <c r="C6" s="107" t="s">
        <v>4</v>
      </c>
      <c r="D6" s="102" t="s">
        <v>5</v>
      </c>
      <c r="E6" s="107" t="s">
        <v>6</v>
      </c>
      <c r="F6" s="108" t="s">
        <v>7</v>
      </c>
    </row>
    <row r="7" spans="1:6" s="344" customFormat="1" ht="30.75" customHeight="1">
      <c r="A7" s="345" t="s">
        <v>428</v>
      </c>
      <c r="B7" s="346" t="s">
        <v>429</v>
      </c>
      <c r="C7" s="107"/>
      <c r="D7" s="102"/>
      <c r="E7" s="107"/>
      <c r="F7" s="108"/>
    </row>
    <row r="8" spans="1:6" s="344" customFormat="1" ht="75" customHeight="1">
      <c r="A8" s="345" t="s">
        <v>430</v>
      </c>
      <c r="B8" s="347" t="s">
        <v>431</v>
      </c>
      <c r="C8" s="345" t="s">
        <v>11</v>
      </c>
      <c r="D8" s="348">
        <v>1</v>
      </c>
      <c r="E8" s="306">
        <v>26115</v>
      </c>
      <c r="F8" s="159">
        <f>E8*D8</f>
        <v>26115</v>
      </c>
    </row>
    <row r="9" spans="1:6" s="344" customFormat="1" ht="58.5" customHeight="1">
      <c r="A9" s="345" t="s">
        <v>432</v>
      </c>
      <c r="B9" s="347" t="s">
        <v>433</v>
      </c>
      <c r="C9" s="345" t="s">
        <v>11</v>
      </c>
      <c r="D9" s="348">
        <v>0</v>
      </c>
      <c r="E9" s="306">
        <f>25000*1.15</f>
        <v>28749.999999999996</v>
      </c>
      <c r="F9" s="159">
        <f t="shared" ref="F9:F42" si="0">E9*D9</f>
        <v>0</v>
      </c>
    </row>
    <row r="10" spans="1:6" s="344" customFormat="1" ht="52.8">
      <c r="A10" s="345" t="s">
        <v>434</v>
      </c>
      <c r="B10" s="349" t="s">
        <v>435</v>
      </c>
      <c r="C10" s="345" t="s">
        <v>11</v>
      </c>
      <c r="D10" s="348">
        <v>1</v>
      </c>
      <c r="E10" s="306">
        <v>19785</v>
      </c>
      <c r="F10" s="159">
        <f>E10*D10</f>
        <v>19785</v>
      </c>
    </row>
    <row r="11" spans="1:6" s="344" customFormat="1" ht="30" customHeight="1">
      <c r="A11" s="345" t="s">
        <v>436</v>
      </c>
      <c r="B11" s="347" t="s">
        <v>437</v>
      </c>
      <c r="C11" s="345" t="s">
        <v>11</v>
      </c>
      <c r="D11" s="348">
        <v>0</v>
      </c>
      <c r="E11" s="306">
        <v>7915</v>
      </c>
      <c r="F11" s="159">
        <f t="shared" si="0"/>
        <v>0</v>
      </c>
    </row>
    <row r="12" spans="1:6" s="344" customFormat="1" ht="62.25" customHeight="1">
      <c r="A12" s="345" t="s">
        <v>438</v>
      </c>
      <c r="B12" s="350" t="s">
        <v>439</v>
      </c>
      <c r="C12" s="345" t="s">
        <v>11</v>
      </c>
      <c r="D12" s="348">
        <v>1</v>
      </c>
      <c r="E12" s="306">
        <f>50000*1.15</f>
        <v>57499.999999999993</v>
      </c>
      <c r="F12" s="159">
        <f>E12*D12</f>
        <v>57499.999999999993</v>
      </c>
    </row>
    <row r="13" spans="1:6" s="344" customFormat="1" ht="105" customHeight="1">
      <c r="A13" s="345" t="s">
        <v>440</v>
      </c>
      <c r="B13" s="350" t="s">
        <v>441</v>
      </c>
      <c r="C13" s="345"/>
      <c r="D13" s="351"/>
      <c r="E13" s="306"/>
      <c r="F13" s="159">
        <f t="shared" si="0"/>
        <v>0</v>
      </c>
    </row>
    <row r="14" spans="1:6" s="344" customFormat="1" ht="45" customHeight="1">
      <c r="A14" s="345" t="s">
        <v>442</v>
      </c>
      <c r="B14" s="347" t="s">
        <v>443</v>
      </c>
      <c r="C14" s="352" t="s">
        <v>11</v>
      </c>
      <c r="D14" s="351">
        <v>2</v>
      </c>
      <c r="E14" s="306">
        <v>23740</v>
      </c>
      <c r="F14" s="159">
        <f>E14*D14</f>
        <v>47480</v>
      </c>
    </row>
    <row r="15" spans="1:6" s="344" customFormat="1" ht="49.5" customHeight="1">
      <c r="A15" s="345" t="s">
        <v>444</v>
      </c>
      <c r="B15" s="347" t="s">
        <v>445</v>
      </c>
      <c r="C15" s="352" t="s">
        <v>11</v>
      </c>
      <c r="D15" s="351">
        <v>0</v>
      </c>
      <c r="E15" s="306">
        <v>23740</v>
      </c>
      <c r="F15" s="159">
        <f t="shared" si="0"/>
        <v>0</v>
      </c>
    </row>
    <row r="16" spans="1:6" s="344" customFormat="1" ht="35.1" customHeight="1">
      <c r="A16" s="345" t="s">
        <v>446</v>
      </c>
      <c r="B16" s="347" t="s">
        <v>447</v>
      </c>
      <c r="C16" s="352" t="s">
        <v>11</v>
      </c>
      <c r="D16" s="351">
        <v>0</v>
      </c>
      <c r="E16" s="306">
        <v>17410</v>
      </c>
      <c r="F16" s="159">
        <f t="shared" si="0"/>
        <v>0</v>
      </c>
    </row>
    <row r="17" spans="1:6" s="344" customFormat="1" ht="47.25" customHeight="1">
      <c r="A17" s="345" t="s">
        <v>448</v>
      </c>
      <c r="B17" s="347" t="s">
        <v>449</v>
      </c>
      <c r="C17" s="352" t="s">
        <v>11</v>
      </c>
      <c r="D17" s="351">
        <v>0</v>
      </c>
      <c r="E17" s="306">
        <v>23740</v>
      </c>
      <c r="F17" s="159">
        <f t="shared" si="0"/>
        <v>0</v>
      </c>
    </row>
    <row r="18" spans="1:6" s="344" customFormat="1" ht="48.75" customHeight="1">
      <c r="A18" s="345" t="s">
        <v>450</v>
      </c>
      <c r="B18" s="347" t="s">
        <v>451</v>
      </c>
      <c r="C18" s="352" t="s">
        <v>11</v>
      </c>
      <c r="D18" s="351">
        <v>0</v>
      </c>
      <c r="E18" s="306">
        <v>55395</v>
      </c>
      <c r="F18" s="159">
        <f t="shared" si="0"/>
        <v>0</v>
      </c>
    </row>
    <row r="19" spans="1:6" s="344" customFormat="1" ht="41.25" customHeight="1">
      <c r="A19" s="345" t="s">
        <v>452</v>
      </c>
      <c r="B19" s="347" t="s">
        <v>453</v>
      </c>
      <c r="C19" s="352" t="s">
        <v>11</v>
      </c>
      <c r="D19" s="351">
        <v>1</v>
      </c>
      <c r="E19" s="306">
        <v>50645</v>
      </c>
      <c r="F19" s="159">
        <f t="shared" si="0"/>
        <v>50645</v>
      </c>
    </row>
    <row r="20" spans="1:6" s="344" customFormat="1" ht="41.25" customHeight="1">
      <c r="A20" s="345" t="s">
        <v>454</v>
      </c>
      <c r="B20" s="347" t="s">
        <v>455</v>
      </c>
      <c r="C20" s="352" t="s">
        <v>456</v>
      </c>
      <c r="D20" s="351">
        <v>200</v>
      </c>
      <c r="E20" s="306">
        <v>635</v>
      </c>
      <c r="F20" s="159">
        <f t="shared" si="0"/>
        <v>127000</v>
      </c>
    </row>
    <row r="21" spans="1:6" s="344" customFormat="1" ht="35.1" customHeight="1">
      <c r="A21" s="345" t="s">
        <v>457</v>
      </c>
      <c r="B21" s="347" t="s">
        <v>458</v>
      </c>
      <c r="C21" s="352" t="s">
        <v>459</v>
      </c>
      <c r="D21" s="351">
        <v>0</v>
      </c>
      <c r="E21" s="306">
        <v>5805</v>
      </c>
      <c r="F21" s="159">
        <f t="shared" si="0"/>
        <v>0</v>
      </c>
    </row>
    <row r="22" spans="1:6" s="344" customFormat="1" ht="35.1" customHeight="1">
      <c r="A22" s="345" t="s">
        <v>460</v>
      </c>
      <c r="B22" s="347" t="s">
        <v>461</v>
      </c>
      <c r="C22" s="352" t="s">
        <v>11</v>
      </c>
      <c r="D22" s="351">
        <v>0</v>
      </c>
      <c r="E22" s="306">
        <v>87050</v>
      </c>
      <c r="F22" s="159">
        <f t="shared" si="0"/>
        <v>0</v>
      </c>
    </row>
    <row r="23" spans="1:6" s="344" customFormat="1" ht="127.5" customHeight="1">
      <c r="A23" s="345" t="s">
        <v>462</v>
      </c>
      <c r="B23" s="350" t="s">
        <v>463</v>
      </c>
      <c r="C23" s="345"/>
      <c r="D23" s="351"/>
      <c r="E23" s="306"/>
      <c r="F23" s="159">
        <f t="shared" si="0"/>
        <v>0</v>
      </c>
    </row>
    <row r="24" spans="1:6" s="344" customFormat="1" ht="42.75" customHeight="1">
      <c r="A24" s="345" t="s">
        <v>464</v>
      </c>
      <c r="B24" s="353" t="s">
        <v>465</v>
      </c>
      <c r="C24" s="352" t="s">
        <v>456</v>
      </c>
      <c r="D24" s="351">
        <v>60</v>
      </c>
      <c r="E24" s="306">
        <v>525</v>
      </c>
      <c r="F24" s="159">
        <f t="shared" si="0"/>
        <v>31500</v>
      </c>
    </row>
    <row r="25" spans="1:6" s="344" customFormat="1" ht="45" customHeight="1">
      <c r="A25" s="345" t="s">
        <v>466</v>
      </c>
      <c r="B25" s="353" t="s">
        <v>467</v>
      </c>
      <c r="C25" s="352" t="s">
        <v>456</v>
      </c>
      <c r="D25" s="351">
        <v>60</v>
      </c>
      <c r="E25" s="306">
        <v>610</v>
      </c>
      <c r="F25" s="159">
        <f t="shared" si="0"/>
        <v>36600</v>
      </c>
    </row>
    <row r="26" spans="1:6" s="344" customFormat="1" ht="45" customHeight="1">
      <c r="A26" s="345" t="s">
        <v>468</v>
      </c>
      <c r="B26" s="353" t="s">
        <v>469</v>
      </c>
      <c r="C26" s="352" t="s">
        <v>456</v>
      </c>
      <c r="D26" s="351">
        <v>150</v>
      </c>
      <c r="E26" s="306">
        <v>795</v>
      </c>
      <c r="F26" s="159">
        <f t="shared" si="0"/>
        <v>119250</v>
      </c>
    </row>
    <row r="27" spans="1:6" s="344" customFormat="1" ht="35.1" customHeight="1">
      <c r="A27" s="345" t="s">
        <v>470</v>
      </c>
      <c r="B27" s="353" t="s">
        <v>471</v>
      </c>
      <c r="C27" s="352" t="s">
        <v>456</v>
      </c>
      <c r="D27" s="351">
        <v>150</v>
      </c>
      <c r="E27" s="306">
        <v>1160</v>
      </c>
      <c r="F27" s="159">
        <f t="shared" si="0"/>
        <v>174000</v>
      </c>
    </row>
    <row r="28" spans="1:6" s="344" customFormat="1" ht="35.1" customHeight="1">
      <c r="A28" s="345" t="s">
        <v>472</v>
      </c>
      <c r="B28" s="353" t="s">
        <v>473</v>
      </c>
      <c r="C28" s="352" t="s">
        <v>456</v>
      </c>
      <c r="D28" s="351">
        <v>30</v>
      </c>
      <c r="E28" s="306">
        <v>930</v>
      </c>
      <c r="F28" s="159">
        <f t="shared" si="0"/>
        <v>27900</v>
      </c>
    </row>
    <row r="29" spans="1:6" s="344" customFormat="1" ht="46.5" customHeight="1">
      <c r="A29" s="345" t="s">
        <v>474</v>
      </c>
      <c r="B29" s="353" t="s">
        <v>475</v>
      </c>
      <c r="C29" s="352" t="s">
        <v>456</v>
      </c>
      <c r="D29" s="351">
        <v>30</v>
      </c>
      <c r="E29" s="306">
        <v>795</v>
      </c>
      <c r="F29" s="159">
        <f t="shared" si="0"/>
        <v>23850</v>
      </c>
    </row>
    <row r="30" spans="1:6" s="344" customFormat="1" ht="35.1" customHeight="1">
      <c r="A30" s="345" t="s">
        <v>476</v>
      </c>
      <c r="B30" s="353" t="s">
        <v>477</v>
      </c>
      <c r="C30" s="352" t="s">
        <v>11</v>
      </c>
      <c r="D30" s="351">
        <v>1</v>
      </c>
      <c r="E30" s="306">
        <v>31340</v>
      </c>
      <c r="F30" s="159">
        <f t="shared" si="0"/>
        <v>31340</v>
      </c>
    </row>
    <row r="31" spans="1:6" s="344" customFormat="1" ht="46.5" customHeight="1">
      <c r="A31" s="345" t="s">
        <v>478</v>
      </c>
      <c r="B31" s="353" t="s">
        <v>479</v>
      </c>
      <c r="C31" s="352" t="s">
        <v>456</v>
      </c>
      <c r="D31" s="351">
        <v>30</v>
      </c>
      <c r="E31" s="306">
        <v>945</v>
      </c>
      <c r="F31" s="159">
        <f t="shared" si="0"/>
        <v>28350</v>
      </c>
    </row>
    <row r="32" spans="1:6" s="344" customFormat="1" ht="35.1" customHeight="1">
      <c r="A32" s="345" t="s">
        <v>480</v>
      </c>
      <c r="B32" s="353" t="s">
        <v>481</v>
      </c>
      <c r="C32" s="352" t="s">
        <v>456</v>
      </c>
      <c r="D32" s="351">
        <v>0</v>
      </c>
      <c r="E32" s="306">
        <v>1065</v>
      </c>
      <c r="F32" s="159">
        <f t="shared" si="0"/>
        <v>0</v>
      </c>
    </row>
    <row r="33" spans="1:6" s="344" customFormat="1" ht="43.5" customHeight="1">
      <c r="A33" s="345" t="s">
        <v>482</v>
      </c>
      <c r="B33" s="353" t="s">
        <v>483</v>
      </c>
      <c r="C33" s="352" t="s">
        <v>456</v>
      </c>
      <c r="D33" s="351">
        <v>0</v>
      </c>
      <c r="E33" s="306">
        <f>1500*1.1</f>
        <v>1650.0000000000002</v>
      </c>
      <c r="F33" s="159">
        <f t="shared" si="0"/>
        <v>0</v>
      </c>
    </row>
    <row r="34" spans="1:6" s="344" customFormat="1" ht="183" customHeight="1">
      <c r="A34" s="345" t="s">
        <v>484</v>
      </c>
      <c r="B34" s="354" t="s">
        <v>982</v>
      </c>
      <c r="C34" s="352" t="s">
        <v>11</v>
      </c>
      <c r="D34" s="351">
        <v>1</v>
      </c>
      <c r="E34" s="306">
        <v>92325</v>
      </c>
      <c r="F34" s="159">
        <f>E34*D34</f>
        <v>92325</v>
      </c>
    </row>
    <row r="35" spans="1:6" s="355" customFormat="1" ht="44.25" customHeight="1">
      <c r="A35" s="345" t="s">
        <v>485</v>
      </c>
      <c r="B35" s="347" t="s">
        <v>486</v>
      </c>
      <c r="C35" s="352" t="s">
        <v>11</v>
      </c>
      <c r="D35" s="351">
        <v>0</v>
      </c>
      <c r="E35" s="306">
        <f>75000*1.15</f>
        <v>86250</v>
      </c>
      <c r="F35" s="159">
        <f t="shared" si="0"/>
        <v>0</v>
      </c>
    </row>
    <row r="36" spans="1:6" s="344" customFormat="1" ht="80.25" customHeight="1">
      <c r="A36" s="345" t="s">
        <v>487</v>
      </c>
      <c r="B36" s="356" t="s">
        <v>488</v>
      </c>
      <c r="C36" s="352"/>
      <c r="D36" s="357"/>
      <c r="E36" s="306"/>
      <c r="F36" s="159">
        <f t="shared" si="0"/>
        <v>0</v>
      </c>
    </row>
    <row r="37" spans="1:6" s="344" customFormat="1" ht="57.75" customHeight="1">
      <c r="A37" s="345" t="s">
        <v>489</v>
      </c>
      <c r="B37" s="350" t="s">
        <v>490</v>
      </c>
      <c r="C37" s="352" t="s">
        <v>11</v>
      </c>
      <c r="D37" s="351">
        <v>0</v>
      </c>
      <c r="E37" s="306">
        <v>406225</v>
      </c>
      <c r="F37" s="159">
        <f t="shared" si="0"/>
        <v>0</v>
      </c>
    </row>
    <row r="38" spans="1:6" s="344" customFormat="1" ht="34.5" customHeight="1">
      <c r="A38" s="345" t="s">
        <v>491</v>
      </c>
      <c r="B38" s="347" t="s">
        <v>492</v>
      </c>
      <c r="C38" s="352" t="s">
        <v>11</v>
      </c>
      <c r="D38" s="351">
        <v>0</v>
      </c>
      <c r="E38" s="306">
        <v>5805</v>
      </c>
      <c r="F38" s="159">
        <f t="shared" si="0"/>
        <v>0</v>
      </c>
    </row>
    <row r="39" spans="1:6" s="344" customFormat="1" ht="32.25" customHeight="1">
      <c r="A39" s="345" t="s">
        <v>493</v>
      </c>
      <c r="B39" s="347" t="s">
        <v>494</v>
      </c>
      <c r="C39" s="352" t="s">
        <v>11</v>
      </c>
      <c r="D39" s="351">
        <v>0</v>
      </c>
      <c r="E39" s="306">
        <v>6965</v>
      </c>
      <c r="F39" s="159">
        <f t="shared" si="0"/>
        <v>0</v>
      </c>
    </row>
    <row r="40" spans="1:6" s="344" customFormat="1" ht="39.75" customHeight="1">
      <c r="A40" s="345" t="s">
        <v>495</v>
      </c>
      <c r="B40" s="347" t="s">
        <v>496</v>
      </c>
      <c r="C40" s="352" t="s">
        <v>11</v>
      </c>
      <c r="D40" s="351">
        <v>0</v>
      </c>
      <c r="E40" s="306">
        <v>5805</v>
      </c>
      <c r="F40" s="159">
        <f t="shared" si="0"/>
        <v>0</v>
      </c>
    </row>
    <row r="41" spans="1:6" s="344" customFormat="1" ht="35.25" customHeight="1">
      <c r="A41" s="345" t="s">
        <v>497</v>
      </c>
      <c r="B41" s="347" t="s">
        <v>498</v>
      </c>
      <c r="C41" s="352" t="s">
        <v>11</v>
      </c>
      <c r="D41" s="351">
        <v>0</v>
      </c>
      <c r="E41" s="306">
        <v>6965</v>
      </c>
      <c r="F41" s="159">
        <f t="shared" si="0"/>
        <v>0</v>
      </c>
    </row>
    <row r="42" spans="1:6" s="344" customFormat="1" ht="37.5" customHeight="1">
      <c r="A42" s="345" t="s">
        <v>499</v>
      </c>
      <c r="B42" s="347" t="s">
        <v>500</v>
      </c>
      <c r="C42" s="352" t="s">
        <v>456</v>
      </c>
      <c r="D42" s="357"/>
      <c r="E42" s="306">
        <v>525</v>
      </c>
      <c r="F42" s="159">
        <f t="shared" si="0"/>
        <v>0</v>
      </c>
    </row>
    <row r="43" spans="1:6" s="344" customFormat="1" ht="20.25" customHeight="1">
      <c r="A43" s="212" t="s">
        <v>501</v>
      </c>
      <c r="B43" s="212"/>
      <c r="C43" s="212"/>
      <c r="D43" s="212"/>
      <c r="E43" s="358"/>
      <c r="F43" s="104">
        <f>ROUND(SUM(F7:F42),2)</f>
        <v>893640</v>
      </c>
    </row>
    <row r="44" spans="1:6" s="344" customFormat="1">
      <c r="A44" s="359"/>
      <c r="B44" s="360"/>
      <c r="C44" s="359"/>
      <c r="D44" s="40"/>
    </row>
  </sheetData>
  <sheetProtection password="CEE5" sheet="1" objects="1" scenarios="1" formatCells="0" formatColumns="0" formatRows="0"/>
  <mergeCells count="6">
    <mergeCell ref="A43:B43"/>
    <mergeCell ref="C43:D43"/>
    <mergeCell ref="B1:F1"/>
    <mergeCell ref="A2:F2"/>
    <mergeCell ref="A4:F4"/>
    <mergeCell ref="A3:F3"/>
  </mergeCells>
  <pageMargins left="0.70866141732283472" right="0.70866141732283472" top="0.74803149606299213" bottom="0.74803149606299213" header="0.31496062992125984" footer="0.31496062992125984"/>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PREAMBLE TO SOR</vt:lpstr>
      <vt:lpstr>SUMMARY</vt:lpstr>
      <vt:lpstr>TOTAL</vt:lpstr>
      <vt:lpstr>Sec-A</vt:lpstr>
      <vt:lpstr>Sec-B</vt:lpstr>
      <vt:lpstr>SEC-C</vt:lpstr>
      <vt:lpstr>SEC D</vt:lpstr>
      <vt:lpstr>SEC E</vt:lpstr>
      <vt:lpstr>SEC F</vt:lpstr>
      <vt:lpstr>SEC G</vt:lpstr>
      <vt:lpstr>'PREAMBLE TO SOR'!Print_Area</vt:lpstr>
      <vt:lpstr>'SEC D'!Print_Area</vt:lpstr>
      <vt:lpstr>'SEC E'!Print_Area</vt:lpstr>
      <vt:lpstr>'SEC F'!Print_Area</vt:lpstr>
      <vt:lpstr>'SEC G'!Print_Area</vt:lpstr>
      <vt:lpstr>'Sec-A'!Print_Area</vt:lpstr>
      <vt:lpstr>'Sec-B'!Print_Area</vt:lpstr>
      <vt:lpstr>'SEC-C'!Print_Area</vt:lpstr>
      <vt:lpstr>TOTAL!Print_Area</vt:lpstr>
      <vt:lpstr>'Sec-A'!Print_Titles</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2021-01-06T14:33:28Z</dcterms:modified>
</cp:coreProperties>
</file>