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360" yWindow="120" windowWidth="19416" windowHeight="10896" activeTab="2"/>
  </bookViews>
  <sheets>
    <sheet name="PREAMBLE TO SOR" sheetId="20" r:id="rId1"/>
    <sheet name="SUMMARY" sheetId="21" r:id="rId2"/>
    <sheet name="TOTAL" sheetId="12" r:id="rId3"/>
    <sheet name="Sec-A" sheetId="9" r:id="rId4"/>
    <sheet name="Sec-B" sheetId="13" r:id="rId5"/>
    <sheet name="SEC-C" sheetId="18" r:id="rId6"/>
    <sheet name="SEC E" sheetId="19" r:id="rId7"/>
    <sheet name="SEC F" sheetId="14" r:id="rId8"/>
  </sheets>
  <definedNames>
    <definedName name="_xlnm._FilterDatabase" localSheetId="6" hidden="1">'SEC E'!$D$1:$D$37</definedName>
    <definedName name="_xlnm._FilterDatabase" localSheetId="7" hidden="1">'SEC F'!$D$1:$D$44</definedName>
    <definedName name="_xlnm._FilterDatabase" localSheetId="4" hidden="1">'Sec-B'!$D$1:$D$180</definedName>
    <definedName name="_xlnm._FilterDatabase" localSheetId="5" hidden="1">'SEC-C'!$D$1:$D$358</definedName>
    <definedName name="_xlnm.Print_Area" localSheetId="0">'PREAMBLE TO SOR'!$A$1:$P$14</definedName>
    <definedName name="_xlnm.Print_Area" localSheetId="6">'SEC E'!$A$1:$F$37</definedName>
    <definedName name="_xlnm.Print_Area" localSheetId="7">'SEC F'!$A$1:$F$43</definedName>
    <definedName name="_xlnm.Print_Area" localSheetId="3">'Sec-A'!$A$1:$G$126</definedName>
    <definedName name="_xlnm.Print_Area" localSheetId="4">'Sec-B'!$A$1:$F$180</definedName>
    <definedName name="_xlnm.Print_Area" localSheetId="5">'SEC-C'!$A$1:$F$109</definedName>
    <definedName name="_xlnm.Print_Area" localSheetId="2">TOTAL!$A$1:$F$11</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F174" i="13"/>
  <c r="F163"/>
  <c r="F152"/>
  <c r="F151"/>
  <c r="F150"/>
  <c r="F149"/>
  <c r="F144"/>
  <c r="F143"/>
  <c r="F142"/>
  <c r="F141"/>
  <c r="F138"/>
  <c r="F136"/>
  <c r="F135"/>
  <c r="F133"/>
  <c r="F132"/>
  <c r="F131"/>
  <c r="F128"/>
  <c r="F121"/>
  <c r="F119"/>
  <c r="F90"/>
  <c r="F72"/>
  <c r="F69"/>
  <c r="F66"/>
  <c r="F53"/>
  <c r="F48"/>
  <c r="F47"/>
  <c r="F46"/>
  <c r="F45"/>
  <c r="F40"/>
  <c r="F33"/>
  <c r="F30"/>
  <c r="F29"/>
  <c r="F27"/>
  <c r="F26"/>
  <c r="F24"/>
  <c r="F42" i="14" l="1"/>
  <c r="F41"/>
  <c r="F40"/>
  <c r="F39"/>
  <c r="F38"/>
  <c r="F37"/>
  <c r="F36"/>
  <c r="F34"/>
  <c r="F32"/>
  <c r="F31"/>
  <c r="F30"/>
  <c r="F29"/>
  <c r="F28"/>
  <c r="F27"/>
  <c r="F26"/>
  <c r="F25"/>
  <c r="F24"/>
  <c r="F23"/>
  <c r="F22"/>
  <c r="F21"/>
  <c r="F20"/>
  <c r="F19"/>
  <c r="F18"/>
  <c r="F17"/>
  <c r="F16"/>
  <c r="F15"/>
  <c r="F14"/>
  <c r="F13"/>
  <c r="F11"/>
  <c r="F10"/>
  <c r="F8"/>
  <c r="F36" i="19"/>
  <c r="F35"/>
  <c r="F34"/>
  <c r="F33"/>
  <c r="F32"/>
  <c r="F31"/>
  <c r="F30"/>
  <c r="F29"/>
  <c r="F28"/>
  <c r="F27"/>
  <c r="F26"/>
  <c r="F25"/>
  <c r="F24"/>
  <c r="F23"/>
  <c r="F22"/>
  <c r="F21"/>
  <c r="F20"/>
  <c r="F19"/>
  <c r="F18"/>
  <c r="F17"/>
  <c r="F16"/>
  <c r="F15"/>
  <c r="F14"/>
  <c r="F13"/>
  <c r="F12"/>
  <c r="F11"/>
  <c r="F10"/>
  <c r="F9"/>
  <c r="F8"/>
  <c r="F7"/>
  <c r="F108" i="1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0"/>
  <c r="F49"/>
  <c r="F48"/>
  <c r="F47"/>
  <c r="F46"/>
  <c r="F44"/>
  <c r="F43"/>
  <c r="F42"/>
  <c r="F41"/>
  <c r="F40"/>
  <c r="F39"/>
  <c r="F38"/>
  <c r="F37"/>
  <c r="F36"/>
  <c r="F35"/>
  <c r="F34"/>
  <c r="F33"/>
  <c r="F32"/>
  <c r="F31"/>
  <c r="F30"/>
  <c r="F29"/>
  <c r="F28"/>
  <c r="F27"/>
  <c r="F26"/>
  <c r="F25"/>
  <c r="F23"/>
  <c r="F21"/>
  <c r="F20"/>
  <c r="F19"/>
  <c r="F18"/>
  <c r="F17"/>
  <c r="F16"/>
  <c r="F15"/>
  <c r="F14"/>
  <c r="F13"/>
  <c r="F12"/>
  <c r="F178" i="13"/>
  <c r="F177"/>
  <c r="F176"/>
  <c r="F175"/>
  <c r="F173"/>
  <c r="F171"/>
  <c r="F170"/>
  <c r="F169"/>
  <c r="F168"/>
  <c r="F165"/>
  <c r="F164"/>
  <c r="F162"/>
  <c r="F161"/>
  <c r="F160"/>
  <c r="F159"/>
  <c r="F158"/>
  <c r="F157"/>
  <c r="F156"/>
  <c r="F155"/>
  <c r="F154"/>
  <c r="F148"/>
  <c r="F147"/>
  <c r="F145"/>
  <c r="F140"/>
  <c r="F139"/>
  <c r="F137"/>
  <c r="F134"/>
  <c r="F130"/>
  <c r="F129"/>
  <c r="F127"/>
  <c r="F126"/>
  <c r="F125"/>
  <c r="F124"/>
  <c r="F123"/>
  <c r="F120"/>
  <c r="F118"/>
  <c r="F117"/>
  <c r="F116"/>
  <c r="F115"/>
  <c r="F114"/>
  <c r="F113"/>
  <c r="F112"/>
  <c r="F111"/>
  <c r="F110"/>
  <c r="F109"/>
  <c r="F108"/>
  <c r="F107"/>
  <c r="F106"/>
  <c r="F105"/>
  <c r="F104"/>
  <c r="F103"/>
  <c r="F102"/>
  <c r="F101"/>
  <c r="F100"/>
  <c r="F99"/>
  <c r="F98"/>
  <c r="F97"/>
  <c r="F96"/>
  <c r="F95"/>
  <c r="F94"/>
  <c r="F93"/>
  <c r="F91"/>
  <c r="F89"/>
  <c r="F88"/>
  <c r="F86"/>
  <c r="F85"/>
  <c r="F84"/>
  <c r="F82"/>
  <c r="F81"/>
  <c r="F80"/>
  <c r="F79"/>
  <c r="F78"/>
  <c r="F77"/>
  <c r="F76"/>
  <c r="F75"/>
  <c r="F74"/>
  <c r="F73"/>
  <c r="F71"/>
  <c r="F70"/>
  <c r="F68"/>
  <c r="F67"/>
  <c r="F65"/>
  <c r="F64"/>
  <c r="F63"/>
  <c r="F62"/>
  <c r="F61"/>
  <c r="F60"/>
  <c r="F59"/>
  <c r="F58"/>
  <c r="F57"/>
  <c r="F56"/>
  <c r="F55"/>
  <c r="F54"/>
  <c r="F52"/>
  <c r="F50"/>
  <c r="F49"/>
  <c r="F44"/>
  <c r="F43"/>
  <c r="F42"/>
  <c r="F41"/>
  <c r="F39"/>
  <c r="F38"/>
  <c r="F37"/>
  <c r="F36"/>
  <c r="F35"/>
  <c r="F34"/>
  <c r="F32"/>
  <c r="F31"/>
  <c r="F28"/>
  <c r="F25"/>
  <c r="F111" i="9"/>
  <c r="E33" i="14" l="1"/>
  <c r="F33" s="1"/>
  <c r="E167" i="13"/>
  <c r="F167" s="1"/>
  <c r="E51"/>
  <c r="F51" s="1"/>
  <c r="E32" i="9" l="1"/>
  <c r="E31"/>
  <c r="E45" l="1"/>
  <c r="E35" i="14" l="1"/>
  <c r="F35" s="1"/>
  <c r="E12"/>
  <c r="F12" s="1"/>
  <c r="E9"/>
  <c r="F9" s="1"/>
  <c r="E54" i="18"/>
  <c r="F54" s="1"/>
  <c r="E53"/>
  <c r="F53" s="1"/>
  <c r="E52"/>
  <c r="F52" s="1"/>
  <c r="E51"/>
  <c r="F51" s="1"/>
  <c r="E45"/>
  <c r="F45" s="1"/>
  <c r="E24"/>
  <c r="F24" s="1"/>
  <c r="E22"/>
  <c r="F22" s="1"/>
  <c r="E166" i="13" l="1"/>
  <c r="F166" s="1"/>
  <c r="E153"/>
  <c r="F153" s="1"/>
  <c r="E122" l="1"/>
  <c r="F122" s="1"/>
  <c r="E92"/>
  <c r="F92" s="1"/>
  <c r="E87"/>
  <c r="F87" s="1"/>
  <c r="E78" i="9"/>
  <c r="E77"/>
  <c r="E85"/>
  <c r="E84"/>
  <c r="E83"/>
  <c r="E83" i="13" l="1"/>
  <c r="F83" s="1"/>
  <c r="E124" i="9" l="1"/>
  <c r="E123"/>
  <c r="E122"/>
  <c r="E121"/>
  <c r="E119"/>
  <c r="E118"/>
  <c r="E117"/>
  <c r="E116"/>
  <c r="E172" i="13" l="1"/>
  <c r="F172" s="1"/>
  <c r="F9" i="18" l="1"/>
  <c r="F11"/>
  <c r="F56" i="9"/>
  <c r="F57"/>
  <c r="F58"/>
  <c r="F59"/>
  <c r="F63"/>
  <c r="F64"/>
  <c r="F65"/>
  <c r="F66"/>
  <c r="F67"/>
  <c r="F68"/>
  <c r="F72"/>
  <c r="F73"/>
  <c r="F74"/>
  <c r="F75"/>
  <c r="F79"/>
  <c r="F80"/>
  <c r="F81"/>
  <c r="F82"/>
  <c r="F86"/>
  <c r="F87"/>
  <c r="F91"/>
  <c r="F92"/>
  <c r="F97"/>
  <c r="F99"/>
  <c r="F101"/>
  <c r="F102"/>
  <c r="F103"/>
  <c r="F104"/>
  <c r="F105"/>
  <c r="F110"/>
  <c r="F113"/>
  <c r="F114"/>
  <c r="F115"/>
  <c r="F116"/>
  <c r="F117"/>
  <c r="F118"/>
  <c r="F119"/>
  <c r="F120"/>
  <c r="F121"/>
  <c r="F122"/>
  <c r="F123"/>
  <c r="F124"/>
  <c r="F10" i="18" l="1"/>
  <c r="F8"/>
  <c r="F100" i="9"/>
  <c r="F98"/>
  <c r="F108"/>
  <c r="F107"/>
  <c r="F106"/>
  <c r="F96"/>
  <c r="F95"/>
  <c r="F94"/>
  <c r="F93"/>
  <c r="F90"/>
  <c r="F89"/>
  <c r="F88"/>
  <c r="F85"/>
  <c r="F84"/>
  <c r="F83"/>
  <c r="F71"/>
  <c r="F70"/>
  <c r="F69"/>
  <c r="F62"/>
  <c r="F61"/>
  <c r="F60"/>
  <c r="F31"/>
  <c r="F32"/>
  <c r="F34"/>
  <c r="F35"/>
  <c r="F37"/>
  <c r="F38"/>
  <c r="F39"/>
  <c r="F40"/>
  <c r="F41"/>
  <c r="F42"/>
  <c r="F43"/>
  <c r="F44"/>
  <c r="F45"/>
  <c r="F46"/>
  <c r="F47"/>
  <c r="F48"/>
  <c r="F49"/>
  <c r="F50"/>
  <c r="F51"/>
  <c r="F52"/>
  <c r="F53"/>
  <c r="F54"/>
  <c r="F30"/>
  <c r="F37" i="19" l="1"/>
  <c r="D8" i="12" s="1"/>
  <c r="F109" i="18"/>
  <c r="F179" i="13"/>
  <c r="F126" i="9"/>
  <c r="F43" i="14" l="1"/>
  <c r="D6" i="12" l="1"/>
  <c r="D7" l="1"/>
  <c r="D9"/>
  <c r="D5"/>
  <c r="D10" l="1"/>
  <c r="D6" i="21" s="1"/>
</calcChain>
</file>

<file path=xl/sharedStrings.xml><?xml version="1.0" encoding="utf-8"?>
<sst xmlns="http://schemas.openxmlformats.org/spreadsheetml/2006/main" count="1284" uniqueCount="921">
  <si>
    <t>Currency: INR</t>
  </si>
  <si>
    <t>SOR Item No.</t>
  </si>
  <si>
    <t>Description of Item</t>
  </si>
  <si>
    <t>Unit</t>
  </si>
  <si>
    <t>(1)</t>
  </si>
  <si>
    <t>(2)</t>
  </si>
  <si>
    <t>(3)</t>
  </si>
  <si>
    <t>(4)</t>
  </si>
  <si>
    <t>Nos.</t>
  </si>
  <si>
    <t>Set</t>
  </si>
  <si>
    <t>Remarks</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</si>
  <si>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</si>
  <si>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</si>
  <si>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</si>
  <si>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</si>
  <si>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</si>
  <si>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</si>
  <si>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</si>
  <si>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</si>
  <si>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</si>
  <si>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</si>
  <si>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</si>
  <si>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</si>
  <si>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</si>
  <si>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</si>
  <si>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</si>
  <si>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</si>
  <si>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</si>
  <si>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</si>
  <si>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</si>
  <si>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</si>
  <si>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</si>
  <si>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</si>
  <si>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</si>
  <si>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</si>
  <si>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</si>
  <si>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</si>
  <si>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</si>
  <si>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</si>
  <si>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A00130</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</si>
  <si>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</si>
  <si>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</si>
  <si>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</si>
  <si>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</si>
  <si>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Running Meter</t>
  </si>
  <si>
    <t>A00200</t>
  </si>
  <si>
    <t xml:space="preserve">SUPPLY &amp; INSTALLATION OF BENDS </t>
  </si>
  <si>
    <t>A00211</t>
  </si>
  <si>
    <t>Bends (R = 3D) 4" NB, 6.4mm W.T.  MSS SP-75 Gr. WPHY-42 Angle - 46° to 90°</t>
  </si>
  <si>
    <t>A00212</t>
  </si>
  <si>
    <t>Bends (R = 3D) 4" NB, 6.4mm W.T. MSS SP-75 Gr. WPHY-42 Angle - 23° to 45°</t>
  </si>
  <si>
    <t>A00213</t>
  </si>
  <si>
    <t>Bends (R = 3D) 4" NB, 6.4mm W.T.  MSS SP-75 Gr. WPHY-42 Angle - 22.5° or lower</t>
  </si>
  <si>
    <t>Bends (R = 3D) 8" NB, 7.1 mm W.T. MSS SP-75 Gr. WPHY-60 Angle - 46° to 90°</t>
  </si>
  <si>
    <t>Bends (R = 3D) 8" NB, 7.1 mm W.T. MSS SP-75 Gr. WPHY-60 Angle - 23° to 45°</t>
  </si>
  <si>
    <t>Bends (R = 3D) 8" NB, 7.1 mm W.T. MSS SP-75 Gr. WPHY-60 Angle - 22.5° or lower</t>
  </si>
  <si>
    <t>Bends (R = 3D) 12" NB, 7.9/9.5 mm W.T. MSS SP-75 Gr. WPHY-60 Angle - 46° to 90°</t>
  </si>
  <si>
    <t>Bends (R = 3D) 12" NB, 7.9/9.5mm W.T. MSS SP-75 Gr. WPHY-60 Angle - 23° to 45°</t>
  </si>
  <si>
    <t>Bends (R = 3D) 12" NB, 7.9/9.5mm W.T. MSS SP-75 Gr. WPHY-60 Angle - 22.5° or lower</t>
  </si>
  <si>
    <t>Bends (R = 6D) 4" NB, 6.4mm W.T.  MSS SP-75 Gr. WPHY-42 Angle - 46° to 90°</t>
  </si>
  <si>
    <t>Bends (R = 6D) 4" NB, 6.4mm W.T. MSS SP-75 Gr. WPHY-42 Angle - 23° to 45°</t>
  </si>
  <si>
    <t>Bends (R = 6D) 4" NB, 6.4mm W.T.  MSS SP-75 Gr. WPHY-42 Angle - 22.5° or lower</t>
  </si>
  <si>
    <t>Bends (R = 6D) 8" NB, 7.1 mm W.T. MSS SP-75 Gr. WPHY-60 Angle - 46° to 90°</t>
  </si>
  <si>
    <t>Bends (R = 6D) 8" NB, 7.1 mm W.T. MSS SP-75 Gr. WPHY-60 Angle - 23° to 45°</t>
  </si>
  <si>
    <t>Bends (R = 6D) 8" NB, 7.1 mm W.T. MSS SP-75 Gr. WPHY-60 Angle - 22.5° or lower</t>
  </si>
  <si>
    <t>Bends (R = 6D) 12" NB, 7.9 \9.5mm W.T. MSS SP-75 Gr. WPHY-60 Angle - 46° to 90°</t>
  </si>
  <si>
    <t>Bends (R = 6D) 12" NB, 7.9\9.5mm W.T. MSS SP-75 Gr. WPHY-60 Angle - 23° to 45°</t>
  </si>
  <si>
    <t>Bends (R = 6D) 12" NB, 7.9\9.5 mm W.T. MSS SP-75 Gr. WPHY-60 Angle - 22.5° or lower</t>
  </si>
  <si>
    <t>A00300</t>
  </si>
  <si>
    <t>INSTALLATION OF CARRIER PIPE CROSSINGS BY HDD METHOD AT CROSSING WITHOUT CASING PIPE in all types of soils, soft rock/murram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</si>
  <si>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soft rock/ murram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</si>
  <si>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</si>
  <si>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r>
      <t xml:space="preserve">Drilling to required depth including maintenance of drill hole in all types of strata </t>
    </r>
    <r>
      <rPr>
        <b/>
        <sz val="9.5"/>
        <rFont val="Arial"/>
        <family val="2"/>
      </rPr>
      <t>(in all types of soils, soft rock/ murram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</si>
  <si>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</si>
  <si>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</si>
  <si>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</si>
  <si>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Installation of 8" NB 3LPE Coated Carbon Steel Pipeline by HDD</t>
  </si>
  <si>
    <t>A00350</t>
  </si>
  <si>
    <t>Installation of 12" NB 3LPE Coated Carbon Steel Pipeline by HDD</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</si>
  <si>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</si>
  <si>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INSTALLATION OF CARRIER PIPE CROSSINGS BY HDD METHOD AT CROSSING WITHOUT CASING PIPE IN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</si>
  <si>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Hard rock area </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(refer SCC clause 2.2.4 also),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</si>
  <si>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Arial"/>
        <family val="2"/>
      </rPr>
      <t>in Hard rock area</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</si>
  <si>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</si>
  <si>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A00400</t>
  </si>
  <si>
    <t>CROSSING (CASED / UNCASED) EXCEPT HARD ROCK</t>
  </si>
  <si>
    <r>
      <t xml:space="preserve">“Installation of casing pipe by Jacking / Boring for road, rail, nalah, drain, etc. crossings wherever required , </t>
    </r>
    <r>
      <rPr>
        <b/>
        <sz val="9.5"/>
        <rFont val="Arial"/>
        <family val="2"/>
      </rPr>
      <t>in all types of soils, soft rock/ murram except hard rock</t>
    </r>
    <r>
      <rPr>
        <i/>
        <sz val="9.5"/>
        <rFont val="Arial"/>
        <family val="2"/>
      </rPr>
      <t xml:space="preserve"> </t>
    </r>
    <r>
      <rPr>
        <sz val="9.5"/>
        <rFont val="Arial"/>
        <family val="2"/>
      </rPr>
      <t xml:space="preserve">including all associated works including supply of all other contractor supplied materials viz. casing insulators and casing end seals as per enclosed drawing, materials for casing vents, drain, etc. including supply of all other material </t>
    </r>
    <r>
      <rPr>
        <b/>
        <sz val="9.5"/>
        <rFont val="Arial"/>
        <family val="2"/>
      </rPr>
      <t>(including Supply of CS CONDUIT of size 150mm NB, 6.4mm thick. as per API - 5L Gr. B or equivalent,</t>
    </r>
    <r>
      <rPr>
        <sz val="9.5"/>
        <rFont val="Arial"/>
        <family val="2"/>
      </rPr>
      <t xml:space="preserve"> equipment, consumables, manpower, welding including visual inspection of all weld joints, installation of casing insulators end seals, vent and drain-off pipes, ,</t>
    </r>
    <r>
      <rPr>
        <b/>
        <sz val="9.5"/>
        <rFont val="Arial"/>
        <family val="2"/>
      </rPr>
      <t xml:space="preserve"> strapping of HDPE conduit  or  CS conduit subducted with HDPE conduit </t>
    </r>
    <r>
      <rPr>
        <sz val="9.5"/>
        <rFont val="Arial"/>
        <family val="2"/>
      </rPr>
      <t>as the case may be with main pipeline for laying / blowing of OFC cable, backfilling and restoration as original of the facility crossed and performing all works as per drawings, specifications and instructions of EIC and provisions of Contract Document.” Drawing preparation and obtaining the approval on the same  is included in the scope of Contractor)</t>
    </r>
  </si>
  <si>
    <t xml:space="preserve">Preparation of required length of carrier pipeline welded string including all other works as mentioned in Item No. A00100 above and specification / drawings. Insertion of carrier pipeline welded string including all other works as mentioned in Item No. A00100 above and as per specification / drawings. Insertion of carrier pipe in casing pipe after aboveground pretesting at specified test pressure and installation of casing insulators as per specification / drawings. Installation of vent and drain assembly, fixing of end seals, backfilling and restoration as original of the facilities crossed and performing all other works including pigging, cleaning, final hydrotesting, etc. alongwith mainline works (as mentioned in Item No. A00100 above) and as per specification, approved procedure, drawing, etc. and instructions of EIC and provision of contract document, getting NOC from all concerned authority of the facilities crossed. </t>
  </si>
  <si>
    <t>By Jacking / Boring Method with 8" Steel casing pipe along with 4" carrier pipe.</t>
  </si>
  <si>
    <t>By Jacking / Boring Method with 14" Steel casing pipe along with 8" carrier pipe.</t>
  </si>
  <si>
    <t>By Jacking / Boring Method with 18" Steel casing pipe along with 12" carrier pipe.</t>
  </si>
  <si>
    <r>
      <rPr>
        <b/>
        <sz val="9.5"/>
        <rFont val="Arial"/>
        <family val="2"/>
      </rPr>
      <t xml:space="preserve">Note: (1) </t>
    </r>
    <r>
      <rPr>
        <sz val="9.5"/>
        <rFont val="Arial"/>
        <family val="2"/>
      </rPr>
      <t xml:space="preserve">The length mentioned in SOR is indicative for all the crossing to be done by Jacking / Boring numbers &amp; locations shall be decided by GAIL / Consultant prior to start of job depending upon site-condition;
</t>
    </r>
    <r>
      <rPr>
        <b/>
        <sz val="9.5"/>
        <rFont val="Arial"/>
        <family val="2"/>
      </rPr>
      <t>(2)</t>
    </r>
    <r>
      <rPr>
        <sz val="9.5"/>
        <rFont val="Arial"/>
        <family val="2"/>
      </rPr>
      <t xml:space="preserve"> Width of the above crossing mentioned is tentative. Actual length &amp; cover from top of casing pipe string may vary depending upon site-conditions, crossing methods, approved drawings, etc. and / or decided by concerned Authority / EIC; 
 </t>
    </r>
    <r>
      <rPr>
        <b/>
        <sz val="9.5"/>
        <rFont val="Arial"/>
        <family val="2"/>
      </rPr>
      <t>(3)</t>
    </r>
    <r>
      <rPr>
        <sz val="9.5"/>
        <rFont val="Arial"/>
        <family val="2"/>
      </rPr>
      <t xml:space="preserve"> Payment for the length of final tied-in carrier pipeline string with mainline laid by Jacking / Boring method  are inclusive in this above item rate. No any separate payment shall be made under other clauses mentioned elsewhere.</t>
    </r>
  </si>
  <si>
    <t>A00450</t>
  </si>
  <si>
    <t>CROSSING (CASED / UNCASED) HARD ROCK</t>
  </si>
  <si>
    <r>
      <t xml:space="preserve">“Installation of casing pipe by Jacking / Boring  for road, rail, nalah, drain, etc. crossings wherever required , </t>
    </r>
    <r>
      <rPr>
        <b/>
        <sz val="9.5"/>
        <rFont val="Arial"/>
        <family val="2"/>
      </rPr>
      <t>in hard rock</t>
    </r>
    <r>
      <rPr>
        <i/>
        <sz val="9.5"/>
        <rFont val="Arial"/>
        <family val="2"/>
      </rPr>
      <t xml:space="preserve"> </t>
    </r>
    <r>
      <rPr>
        <sz val="9.5"/>
        <rFont val="Arial"/>
        <family val="2"/>
      </rPr>
      <t xml:space="preserve">including all associated works including supply of all other contractor supplied materials viz. casing insulators and casing end seals as per enclosed drawing, materials for casing vents, drain, etc. including supply of all other material </t>
    </r>
    <r>
      <rPr>
        <b/>
        <sz val="9.5"/>
        <rFont val="Arial"/>
        <family val="2"/>
      </rPr>
      <t>(including Supply of CS CONDUIT of size 150mm NB, 6.4mm thick. as per API - 5L Gr. B or equivalent, refer SCC clause 2.2.4 also )</t>
    </r>
    <r>
      <rPr>
        <sz val="9.5"/>
        <rFont val="Arial"/>
        <family val="2"/>
      </rPr>
      <t xml:space="preserve"> , equipment, consumables, manpower, welding including visual inspection of all weld joints, installation of casing insulators end seals, vent and drain-off pipes, ,</t>
    </r>
    <r>
      <rPr>
        <b/>
        <sz val="9.5"/>
        <rFont val="Arial"/>
        <family val="2"/>
      </rPr>
      <t xml:space="preserve"> strapping of HDPE conduit  or  CS conduit subducted with HDPE conduit </t>
    </r>
    <r>
      <rPr>
        <sz val="9.5"/>
        <rFont val="Arial"/>
        <family val="2"/>
      </rPr>
      <t>as the case may be with main pipeline for laying / blowing of OFC cable, backfilling and restoration as original of the facility crossed and performing all works as per drawings, specifications and instructions of EIC and provisions of Contract Document.” Drawing preparation and obtaining the approval is included in the scope of Contractor.</t>
    </r>
  </si>
  <si>
    <r>
      <rPr>
        <b/>
        <sz val="9.5"/>
        <rFont val="Arial"/>
        <family val="2"/>
      </rPr>
      <t xml:space="preserve">Note: (1) </t>
    </r>
    <r>
      <rPr>
        <sz val="9.5"/>
        <rFont val="Arial"/>
        <family val="2"/>
      </rPr>
      <t xml:space="preserve">The length mentioned in SOR is indicative for all the crossing to be done by Jacking / Boring numbers &amp; locations shall be decided by GAIL / Consultant prior to start of job depending upon site-condition; 
</t>
    </r>
    <r>
      <rPr>
        <b/>
        <sz val="9.5"/>
        <rFont val="Arial"/>
        <family val="2"/>
      </rPr>
      <t>(2)</t>
    </r>
    <r>
      <rPr>
        <sz val="9.5"/>
        <rFont val="Arial"/>
        <family val="2"/>
      </rPr>
      <t xml:space="preserve"> Width of the above crossing mentioned is tentative. Actual length &amp; cover from top of casing pipe string may vary depending upon site-conditions, crossing methods, approved drawings, etc. and / or decided by concerned Authority / EIC; 
</t>
    </r>
    <r>
      <rPr>
        <b/>
        <sz val="9.5"/>
        <rFont val="Arial"/>
        <family val="2"/>
      </rPr>
      <t>(3)</t>
    </r>
    <r>
      <rPr>
        <sz val="9.5"/>
        <rFont val="Arial"/>
        <family val="2"/>
      </rPr>
      <t xml:space="preserve">  Payment for the length of final tied-in carrier pipeline string with mainline laid by Jacking / Boring method  are inclusive in this above item rate. No any separate payment shall be made under other clauses mentioned elsewhere.</t>
    </r>
  </si>
  <si>
    <t>A00500</t>
  </si>
  <si>
    <t>Supply of steel casing pipe</t>
  </si>
  <si>
    <t>8" NB 6.4 mm W.T. API 5L Gr.B / IS 3589 / Equivalent</t>
  </si>
  <si>
    <t>14" NB 6.4 mm W.T. API 5L Gr.B / IS 3589 / Equivalent</t>
  </si>
  <si>
    <t>18" NB 6.4 mm W.T. API 5L Gr.B / IS 3589 / Equivalent</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</si>
  <si>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</si>
  <si>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</si>
  <si>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</si>
  <si>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</si>
  <si>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</si>
  <si>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</si>
  <si>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</si>
  <si>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</si>
  <si>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</si>
  <si>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</si>
  <si>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</si>
  <si>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</si>
  <si>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In Figures</t>
  </si>
  <si>
    <t>In Words</t>
  </si>
  <si>
    <t>A</t>
  </si>
  <si>
    <t>B</t>
  </si>
  <si>
    <t>Mechanical Piping &amp; Terminal Works</t>
  </si>
  <si>
    <t>C</t>
  </si>
  <si>
    <t>Civil &amp; Structural Works</t>
  </si>
  <si>
    <t>E</t>
  </si>
  <si>
    <t>Electrical Works</t>
  </si>
  <si>
    <t>F</t>
  </si>
  <si>
    <t>Instrumentation Works</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</si>
  <si>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</si>
  <si>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</si>
  <si>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</si>
  <si>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</si>
  <si>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</si>
  <si>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</si>
  <si>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</si>
  <si>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</si>
  <si>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</si>
  <si>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</si>
  <si>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</si>
  <si>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</si>
  <si>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</si>
  <si>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</si>
  <si>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</si>
  <si>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</si>
  <si>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</si>
  <si>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</si>
  <si>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</si>
  <si>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</si>
  <si>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</si>
  <si>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</si>
  <si>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</si>
  <si>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</si>
  <si>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</si>
  <si>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</si>
  <si>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B001070</t>
  </si>
  <si>
    <t>1½" NB Piping different grades &amp; thickness</t>
  </si>
  <si>
    <t>B001080</t>
  </si>
  <si>
    <t>1" NB Piping different grades &amp; thickness</t>
  </si>
  <si>
    <t>B001090</t>
  </si>
  <si>
    <t xml:space="preserve">¾" NB Piping different grades &amp; thickness </t>
  </si>
  <si>
    <t>Note: For Hook-up works at tap-off point, Despatch &amp; Receiving Terminal  including making provision for hooking up and carrying out shutdown activities at  terminals if necessary shall be paid as per SOR number B007010</t>
  </si>
  <si>
    <t>B001100</t>
  </si>
  <si>
    <t>INSTALLATION OF VALVES</t>
  </si>
  <si>
    <t>INSTALLATION OF ABOVE GROUND FLANGED VALVES (BALL / PLUG / CHECK / GATE / GLOBE) AS PER DETAILS GIVEN BELOW:</t>
  </si>
  <si>
    <t>B001110</t>
  </si>
  <si>
    <t>Size - 8.0 Inch, Rating - 150#/300#/600#</t>
  </si>
  <si>
    <t>B001120</t>
  </si>
  <si>
    <t>Size - 4.0 Inch, Rating -  150#/300#/600#</t>
  </si>
  <si>
    <t>B001130</t>
  </si>
  <si>
    <t>Size - 2.0 Inch, Rating - 150#/300#/600#</t>
  </si>
  <si>
    <t>B001140</t>
  </si>
  <si>
    <t>Size - 1.1/2  Inch, Rating - 800#</t>
  </si>
  <si>
    <t>B001150</t>
  </si>
  <si>
    <t>Size - 1.0 Inch, Rating -  800#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</si>
  <si>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</si>
  <si>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</si>
  <si>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</si>
  <si>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</si>
  <si>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</si>
  <si>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</si>
  <si>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</si>
  <si>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</si>
  <si>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</si>
  <si>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B001250</t>
  </si>
  <si>
    <t>Size - 2.0 Inch, Rating -150#/300#/600#</t>
  </si>
  <si>
    <t>B001260</t>
  </si>
  <si>
    <t>B001270</t>
  </si>
  <si>
    <t>Size - 1.0 Inch, Rating - 800#</t>
  </si>
  <si>
    <t>B001300</t>
  </si>
  <si>
    <t>INSTALLATION OF  ABOVE  GROUND  GAS ACTUATED VALVES  AS PER DETAILS GIVEN BELOW</t>
  </si>
  <si>
    <t>B001310</t>
  </si>
  <si>
    <t xml:space="preserve">Size - 4 Inch, </t>
  </si>
  <si>
    <t>B001320</t>
  </si>
  <si>
    <t xml:space="preserve">Size - 8 Inch, </t>
  </si>
  <si>
    <t>B001330</t>
  </si>
  <si>
    <t xml:space="preserve">Size - 12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</si>
  <si>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</si>
  <si>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</si>
  <si>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</si>
  <si>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</si>
  <si>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</si>
  <si>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</si>
  <si>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12" NB , 150/300#, A 106 Gr.B. (Charpy) Thk  STD /API 5L X-60 Charpy, thk 7.1 mm, Seamless, BE </t>
  </si>
  <si>
    <t xml:space="preserve">CS Pipes 12" NB , 600# ,  Thk 8.7 mm , API 5L X-60 Charpy, Seamless, BE </t>
  </si>
  <si>
    <t xml:space="preserve">CS Pipes 8" NB , 150/300# , A 106 Gr.B. Sch STD Charpy  /API 5L X-60,  Thk    6.4 mm Charpy Seamless, BE </t>
  </si>
  <si>
    <t xml:space="preserve">CS Pipes 8" NB ,  600# ,  Thk 7.1 mm , API 5L X-60, Charpy Seamless, BE </t>
  </si>
  <si>
    <t xml:space="preserve">CS Pipes 4" NB,  150/300# , Thk  Sch STD /6.4 mm  ,  A 106 Gr.B, Charpy, Seamless, BE  </t>
  </si>
  <si>
    <t xml:space="preserve">CS Pipes 4" NB,  600# , Thk 7.1 mm ,  A 106 Gr.B, Charpy, Seamless, BE  </t>
  </si>
  <si>
    <t xml:space="preserve">CS Pipes 2" NB Sch XS API 5L, Gr.B, Seamless, BE / A 106 Gr.B. </t>
  </si>
  <si>
    <t xml:space="preserve">CS Pipes 1  1/ 2" NB Sch XS   Seamless, BE / A 106 Gr.B. </t>
  </si>
  <si>
    <t xml:space="preserve">CS Pipes 1 " NB Sch 160,  A 106 Gr.B. </t>
  </si>
  <si>
    <t xml:space="preserve">CS Pipes 3/4 " NB Sch 160 , A 106 Gr.B. </t>
  </si>
  <si>
    <t>B02200</t>
  </si>
  <si>
    <t xml:space="preserve">VALVES </t>
  </si>
  <si>
    <t>B02300</t>
  </si>
  <si>
    <t>Supply of Socket Welded (SW) Ends Ball Valves as per  PMS and Data Sheet</t>
  </si>
  <si>
    <t>B002310</t>
  </si>
  <si>
    <t>B002320</t>
  </si>
  <si>
    <t>B002330</t>
  </si>
  <si>
    <t>B02400</t>
  </si>
  <si>
    <t>Supply of Globe Valves as per PMS and Data Sheet</t>
  </si>
  <si>
    <t>B002410</t>
  </si>
  <si>
    <t>B002420</t>
  </si>
  <si>
    <t>B002430</t>
  </si>
  <si>
    <t>B02500</t>
  </si>
  <si>
    <t>Supply of Plug Valves as per PMS and Data Sheet</t>
  </si>
  <si>
    <t>B002510</t>
  </si>
  <si>
    <t>B002520</t>
  </si>
  <si>
    <t>B002530</t>
  </si>
  <si>
    <t>B02600</t>
  </si>
  <si>
    <t>FLANGES</t>
  </si>
  <si>
    <t>B02700</t>
  </si>
  <si>
    <t>Supply of SW Raised Face (SWRF) Flanges as per details below:</t>
  </si>
  <si>
    <t>B002710</t>
  </si>
  <si>
    <t>B002720</t>
  </si>
  <si>
    <t>B02800</t>
  </si>
  <si>
    <t>Supply of Raised Face Blind Flanges (BLRF) as per details given below:</t>
  </si>
  <si>
    <t>B002810</t>
  </si>
  <si>
    <t>B002820</t>
  </si>
  <si>
    <t>B02900</t>
  </si>
  <si>
    <t>FITTINGS</t>
  </si>
  <si>
    <t>B03000</t>
  </si>
  <si>
    <r>
      <t>Supply of R=1.5D 90</t>
    </r>
    <r>
      <rPr>
        <b/>
        <vertAlign val="superscript"/>
        <sz val="10"/>
        <rFont val="Arial"/>
        <family val="2"/>
      </rPr>
      <t>o</t>
    </r>
    <r>
      <rPr>
        <b/>
        <sz val="10"/>
        <rFont val="Arial"/>
        <family val="2"/>
      </rPr>
      <t xml:space="preserve"> BW Elbow as per details given below:</t>
    </r>
  </si>
  <si>
    <t>Size - 1 1/2 Inch, Thk/Sch - XS, Material - ASTM A 105, Dimn. Std. - ASME B 1611</t>
  </si>
  <si>
    <t>B003020</t>
  </si>
  <si>
    <t>Size - 1.0 Inch, Thk/Sch - XS, Material - ASTM A 105, Dimn. Std. - ASME B 1611</t>
  </si>
  <si>
    <t>B003030</t>
  </si>
  <si>
    <t>Size - 3/4 Inch, Thk/Sch - 160, Material - ASTM A 105, Dimn. Std. - ASME B 16.11</t>
  </si>
  <si>
    <t>B03100</t>
  </si>
  <si>
    <t>Supply of BW Equal Tee as per details given below:</t>
  </si>
  <si>
    <t>B003110</t>
  </si>
  <si>
    <t>Size - 1 1/2 Inch, Thk/Sch - XS, Material - ASTM A 105, Dimn. Std. - ASME B 16.9</t>
  </si>
  <si>
    <t>B003120</t>
  </si>
  <si>
    <t>Size - 1 Inch, Thk/Sch - XS, Material - ASTM A 105, Dimn. Std. - ASME B 16.9</t>
  </si>
  <si>
    <t>B003130</t>
  </si>
  <si>
    <t>Size - 3/4 Inch, Thk/Sch - 160, Material - ASTM A 105, Dimn. Std. - ASME B 16.9</t>
  </si>
  <si>
    <t>B03200</t>
  </si>
  <si>
    <t>Supply of BW Un-equal Tee as per details given below:</t>
  </si>
  <si>
    <t>B003210</t>
  </si>
  <si>
    <t>Size - 2.0 Inch x 1.0 Inch, Thk/Sch - XS, Material - ASTM A 105 (CHARPY), Dimn. Std. - ASME B 16.9</t>
  </si>
  <si>
    <t>B003220</t>
  </si>
  <si>
    <t>Size - 2.0 Inch x 3/4 Inch, Thk/Sch - XS x 160, Material - A105  (CHARPY), Dimn. Std. - ASME B 16.9</t>
  </si>
  <si>
    <t>B03300</t>
  </si>
  <si>
    <t>Supply of Sockolet conforming to MSS-SP-97, Material - ASTM A105 and as per details given below:</t>
  </si>
  <si>
    <t>B003320</t>
  </si>
  <si>
    <t>12" x 1 1/2", 3000#</t>
  </si>
  <si>
    <t>B003330</t>
  </si>
  <si>
    <t>12" x 1", 3000#</t>
  </si>
  <si>
    <t>B003340</t>
  </si>
  <si>
    <t>12" x 3/4", 6000#</t>
  </si>
  <si>
    <t>B003350</t>
  </si>
  <si>
    <t>8" x 1 1/2", 3000#</t>
  </si>
  <si>
    <t>B003360</t>
  </si>
  <si>
    <t>8" x 1", 3000#</t>
  </si>
  <si>
    <t>B003370</t>
  </si>
  <si>
    <t>8" x 3/4", 6000#</t>
  </si>
  <si>
    <t>B003380</t>
  </si>
  <si>
    <t>4" x 1 1/2", 3000#</t>
  </si>
  <si>
    <t>B003390</t>
  </si>
  <si>
    <t>4" x 1", 3000#</t>
  </si>
  <si>
    <t>B003391</t>
  </si>
  <si>
    <t>4" x 3/4", 6000#</t>
  </si>
  <si>
    <t>B03400</t>
  </si>
  <si>
    <t>Supply of Weldolet conforming to MSS-SP-97, Material - ASTM A105 (CHARPY) and as per details given below:</t>
  </si>
  <si>
    <t>B003410</t>
  </si>
  <si>
    <t>12" x 2", Thk/Sch - XS</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</si>
  <si>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</si>
  <si>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</si>
  <si>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</si>
  <si>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</si>
  <si>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</si>
  <si>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</si>
  <si>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</si>
  <si>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</si>
  <si>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</si>
  <si>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</si>
  <si>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</si>
  <si>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</si>
  <si>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</si>
  <si>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</si>
  <si>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</si>
  <si>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</si>
  <si>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</si>
  <si>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</si>
  <si>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</si>
  <si>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</si>
  <si>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</si>
  <si>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</si>
  <si>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</si>
  <si>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</si>
  <si>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</si>
  <si>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</si>
  <si>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</si>
  <si>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</si>
  <si>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</si>
  <si>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</si>
  <si>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</si>
  <si>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</si>
  <si>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</si>
  <si>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</si>
  <si>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</si>
  <si>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</si>
  <si>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</si>
  <si>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</si>
  <si>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</si>
  <si>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</si>
  <si>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</si>
  <si>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</si>
  <si>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</si>
  <si>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</si>
  <si>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</si>
  <si>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</si>
  <si>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</si>
  <si>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</si>
  <si>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</si>
  <si>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Mainline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</si>
  <si>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</si>
  <si>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</si>
  <si>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</si>
  <si>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</si>
  <si>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</si>
  <si>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</si>
  <si>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t>Laying of 8" NB Carrier pipe without casing by Moiling method</t>
  </si>
  <si>
    <t>Laying of 12"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</si>
  <si>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</si>
  <si>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</si>
  <si>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</si>
  <si>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</si>
  <si>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</si>
  <si>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</si>
  <si>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</si>
  <si>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</si>
  <si>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SUPPLY &amp; INSTALLATION OF QOEC</t>
  </si>
  <si>
    <t>B003500</t>
  </si>
  <si>
    <t>B003510</t>
  </si>
  <si>
    <t>B003520</t>
  </si>
  <si>
    <t>B003530</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</si>
  <si>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</si>
  <si>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B002110</t>
  </si>
  <si>
    <t>B002101</t>
  </si>
  <si>
    <t>B002102</t>
  </si>
  <si>
    <t>B002103</t>
  </si>
  <si>
    <t>B002104</t>
  </si>
  <si>
    <t>B002105</t>
  </si>
  <si>
    <t>B002106</t>
  </si>
  <si>
    <t>B002107</t>
  </si>
  <si>
    <t>B002108</t>
  </si>
  <si>
    <t>B002109</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</si>
  <si>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</si>
  <si>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Deployment of Fire Tenders for 12 Hrs</t>
  </si>
  <si>
    <t>Hiring and deploying  of fire tenders  along with  accessories and operating crew. The rates quoted shall be inclusive of all expenses.</t>
  </si>
  <si>
    <t>Deployment Fire Tenders for 24 Hrs</t>
  </si>
  <si>
    <t xml:space="preserve">QOEC 2" - 600 # </t>
  </si>
  <si>
    <t>QOEC 4"- 600 #</t>
  </si>
  <si>
    <t>A00120</t>
  </si>
  <si>
    <t>A00101</t>
  </si>
  <si>
    <t>A00105</t>
  </si>
  <si>
    <t>A00108</t>
  </si>
  <si>
    <t>A00214</t>
  </si>
  <si>
    <t>A00215</t>
  </si>
  <si>
    <t>A00216</t>
  </si>
  <si>
    <t>A00217</t>
  </si>
  <si>
    <t>A00218</t>
  </si>
  <si>
    <t>A00219</t>
  </si>
  <si>
    <t>A00220</t>
  </si>
  <si>
    <t>A00221</t>
  </si>
  <si>
    <t>A00222</t>
  </si>
  <si>
    <t>A00223</t>
  </si>
  <si>
    <t>A00224</t>
  </si>
  <si>
    <t>A00225</t>
  </si>
  <si>
    <t>A00226</t>
  </si>
  <si>
    <t>A00227</t>
  </si>
  <si>
    <t>A00228</t>
  </si>
  <si>
    <t>A00311</t>
  </si>
  <si>
    <t>A00312</t>
  </si>
  <si>
    <t>A00351</t>
  </si>
  <si>
    <t>A00352</t>
  </si>
  <si>
    <t>A00353</t>
  </si>
  <si>
    <t>A00401</t>
  </si>
  <si>
    <t>A00402</t>
  </si>
  <si>
    <t>A00403</t>
  </si>
  <si>
    <t>A00451</t>
  </si>
  <si>
    <t>A00452</t>
  </si>
  <si>
    <t>A00453</t>
  </si>
  <si>
    <t>A00501</t>
  </si>
  <si>
    <t>A00502</t>
  </si>
  <si>
    <t>A00503</t>
  </si>
  <si>
    <t>A00601</t>
  </si>
  <si>
    <t>A00602</t>
  </si>
  <si>
    <t>A00603</t>
  </si>
  <si>
    <t>A00604</t>
  </si>
  <si>
    <t>A00700</t>
  </si>
  <si>
    <t>A00750</t>
  </si>
  <si>
    <t>A00800</t>
  </si>
  <si>
    <t>A00801</t>
  </si>
  <si>
    <t>A00802</t>
  </si>
  <si>
    <t>A00803</t>
  </si>
  <si>
    <t>A00900</t>
  </si>
  <si>
    <t>A00901</t>
  </si>
  <si>
    <t>A00902</t>
  </si>
  <si>
    <t>B001210</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</si>
  <si>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</si>
  <si>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</si>
  <si>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</si>
  <si>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</si>
  <si>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</si>
  <si>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</si>
  <si>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</si>
  <si>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</si>
  <si>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</si>
  <si>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</si>
  <si>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</si>
  <si>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</si>
  <si>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F00120</t>
  </si>
  <si>
    <r>
      <rPr>
        <b/>
        <sz val="10"/>
        <rFont val="Arial"/>
        <family val="2"/>
      </rPr>
      <t>Pressure Transmitter of different Range and rating as per site requirement</t>
    </r>
    <r>
      <rPr>
        <sz val="10"/>
        <rFont val="Arial"/>
        <family val="2"/>
      </rPr>
      <t xml:space="preserve">
Supply, testing, installation, erection and commissioning. Also supply of erection material like SS316 tube, SS fittings, manifold, mounting stand and all other required material. Smart HART, Ex'd', IP-65, 24 VDC 2-wire loop powered.</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</si>
  <si>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</si>
  <si>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</si>
  <si>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F00140</t>
  </si>
  <si>
    <r>
      <rPr>
        <b/>
        <sz val="10"/>
        <rFont val="Arial"/>
        <family val="2"/>
      </rPr>
      <t>Pressure Switch of different range</t>
    </r>
    <r>
      <rPr>
        <sz val="10"/>
        <rFont val="Arial"/>
        <family val="2"/>
      </rPr>
      <t xml:space="preserve">
Supply, testing, installation, erection and commissioning.</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</si>
  <si>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</si>
  <si>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</si>
  <si>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</si>
  <si>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</si>
  <si>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</si>
  <si>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</si>
  <si>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F00320</t>
  </si>
  <si>
    <t>Hooter, electronic multi-tone,  IP-65, Ex'd' and epoxy coated aluminium housing material.</t>
  </si>
  <si>
    <t>F00330</t>
  </si>
  <si>
    <t>Beacon, electronic stroboscopic type,  IP-65, Ex'd' and epoxy coated aluminium housing material.</t>
  </si>
  <si>
    <t>F00340</t>
  </si>
  <si>
    <t>Manual Call Point (MCP), electronic, 24 VDC power, IP-65, Ex'd' and GRP/aluminium housing material</t>
  </si>
  <si>
    <t>F00350</t>
  </si>
  <si>
    <t>Control unit</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</si>
  <si>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</si>
  <si>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</si>
  <si>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</si>
  <si>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</si>
  <si>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</si>
  <si>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</si>
  <si>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</si>
  <si>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</si>
  <si>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</si>
  <si>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</si>
  <si>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</si>
  <si>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</si>
  <si>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</si>
  <si>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</si>
  <si>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</si>
  <si>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</si>
  <si>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</si>
  <si>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</si>
  <si>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</si>
  <si>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</si>
  <si>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</si>
  <si>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</si>
  <si>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</si>
  <si>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</si>
  <si>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</si>
  <si>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</si>
  <si>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</si>
  <si>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</si>
  <si>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F00590</t>
  </si>
  <si>
    <t>Cable Trays (100 mm wide x 30 mm height)</t>
  </si>
  <si>
    <t>F00591</t>
  </si>
  <si>
    <t>Cable Trays (300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</si>
  <si>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</si>
  <si>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</si>
  <si>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</si>
  <si>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F00800</t>
  </si>
  <si>
    <r>
      <t xml:space="preserve">Fire Alarm Control Panel (FACP) - Control Building
</t>
    </r>
    <r>
      <rPr>
        <sz val="10"/>
        <rFont val="Arial"/>
        <family val="2"/>
      </rPr>
      <t>Supply, configuration, testing, installation, erection and commissioning of FACP including detectors, MCP, hooter, panel and cables.
FACP shall be installed in suitable cabinet inside control building.
Supply, Laying of cable inside building between detectors, MCP, hooter and FAC  including glanding, termination, ferruling, dressing etc. at both ends. Supply &amp; installation of cable trays (if necessary), supply of erection materials, cable ferrules, cable lugs, cable tie etc. for successful commissioning of FACP.</t>
    </r>
  </si>
  <si>
    <t>F00810</t>
  </si>
  <si>
    <r>
      <rPr>
        <b/>
        <sz val="10"/>
        <rFont val="Arial"/>
        <family val="2"/>
      </rPr>
      <t>Fire Alarm Control Panel (FACP)</t>
    </r>
    <r>
      <rPr>
        <sz val="10"/>
        <rFont val="Arial"/>
        <family val="2"/>
      </rPr>
      <t xml:space="preserve">
Supply and configuration of analogue fire alarm control panels (FACP) 2 zone installed in terminal control room complete with battery backup and accessories, interfaces with RTU and inclusive of cabling, installation, testing and commissioning.</t>
    </r>
  </si>
  <si>
    <t>F00820</t>
  </si>
  <si>
    <t xml:space="preserve">Supply and installation of optical smoke detector complete with wiring and accessories </t>
  </si>
  <si>
    <t>F00830</t>
  </si>
  <si>
    <t xml:space="preserve">Supply and installation of hydrogen detector complete with wiring and accessories </t>
  </si>
  <si>
    <t>F00840</t>
  </si>
  <si>
    <t xml:space="preserve">Supply and installation of manual call point complete with wiring and accessories </t>
  </si>
  <si>
    <t>F00850</t>
  </si>
  <si>
    <t xml:space="preserve">Supply and installation of hooter indoor complete with wiring and accessories </t>
  </si>
  <si>
    <t>F00860</t>
  </si>
  <si>
    <t>Supply of fire alarm cable - PVC insulated, fire resistant,  red/orange colour outer sheath, construction in accordance with IEC 60227 and IEC 60228 - 2C x 1.5 sq.mm</t>
  </si>
  <si>
    <t>TOTAL: SECTION-F [INSTRUMENTATION WORKS]</t>
  </si>
  <si>
    <t>SCHEDULE OF RATES (SOR): SECTION-E [ELECTRICAL WORKS]</t>
  </si>
  <si>
    <t>E00100</t>
  </si>
  <si>
    <t>E00110</t>
  </si>
  <si>
    <t>Supply, installation, testing, commissioning of Indoor Lighting Fixtures suitable for 26/36W LED Lamps for including all fixing arrangements and all material and labour as per specifications, drawings and instruction of EIC. Work to be completed in all respects.</t>
  </si>
  <si>
    <t xml:space="preserve">Nos. </t>
  </si>
  <si>
    <t>E00200</t>
  </si>
  <si>
    <t>Supply, installation, testing, commissioning of Exhaust fans (safe area) for including all fixing arrangements and all material and labour as per specifications, drawings and instruction of EIC. Work to be completed in all respects.</t>
  </si>
  <si>
    <t>E00250</t>
  </si>
  <si>
    <t>Supply, installation, testing, commissioning of Exhaust fans (Corrosion Proof Type) for including all fixing arrangements and all material and labour as per specifications, drawings and instruction of EIC. Work to be completed in all respects.</t>
  </si>
  <si>
    <t>E00300</t>
  </si>
  <si>
    <t>E00400</t>
  </si>
  <si>
    <t>E00500</t>
  </si>
  <si>
    <r>
      <t xml:space="preserve">Supply, installation, testing, commissioning of </t>
    </r>
    <r>
      <rPr>
        <b/>
        <sz val="10"/>
        <rFont val="Tahoma"/>
        <family val="2"/>
      </rPr>
      <t>Modular Switch Board</t>
    </r>
    <r>
      <rPr>
        <sz val="10"/>
        <rFont val="Tahoma"/>
        <family val="2"/>
      </rPr>
      <t xml:space="preserve"> for including all fixing arrangements and all material and labour as per specifications, drawings and instruction of EIC. Work to be completed in all respects.</t>
    </r>
  </si>
  <si>
    <t>E00510</t>
  </si>
  <si>
    <t>Supply, installation, testing, commissioning of wall mounted 24V DCDB for including all fixing arrangements and all material and labour as per specifications, drawings and instruction of EIC. Work to be completed in all respects.</t>
  </si>
  <si>
    <t>E00600</t>
  </si>
  <si>
    <t>Supply, installation, testing, commissioning of 5/15A Switch Socket for including all fixing arrangements and all material and labour as per specifications, drawings and instruction of EIC. Work to be completed in all respects.</t>
  </si>
  <si>
    <t>E00700</t>
  </si>
  <si>
    <t>E00800</t>
  </si>
  <si>
    <t>E00900</t>
  </si>
  <si>
    <t>Supply, installation, testing, commissioning of Solar Power Package of rated power of 1000W, 24V DC including Solar Panels, Charger Panels Battery Bank (With 3 Cloudy Days Backup), Battery Rack, Support Structures for including all fixing arrangements, Civil Works and all material and labour as per specifications, drawings and instruction of EIC. Work to be completed in all respects.</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</si>
  <si>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</si>
  <si>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</si>
  <si>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</si>
  <si>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E01100</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</si>
  <si>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</si>
  <si>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E01110</t>
  </si>
  <si>
    <t>4C X 16 Sqmm Cu conductor XLPE Insulated Armoured Power Cable of 1100V Grade</t>
  </si>
  <si>
    <t>Mtrs.</t>
  </si>
  <si>
    <t>4C X 6 Sqmm Cu conductor XLPE Insulated Armoured Power Cable of 1100V Grade</t>
  </si>
  <si>
    <t>3C X 2.5 Sqmm Cu conductor XLPE Insulated Armoured Power Cable of 1100V Grade</t>
  </si>
  <si>
    <t>TOTAL: SECTION-E [ELECTRICAL WORKS]</t>
  </si>
  <si>
    <t>Item No.</t>
  </si>
  <si>
    <t xml:space="preserve">CV001.00.00 </t>
  </si>
  <si>
    <t xml:space="preserve">SURVEY WORKS </t>
  </si>
  <si>
    <t xml:space="preserve">CV001.01.00 </t>
  </si>
  <si>
    <r>
      <t>M</t>
    </r>
    <r>
      <rPr>
        <vertAlign val="superscript"/>
        <sz val="11"/>
        <color indexed="8"/>
        <rFont val="Arial"/>
        <family val="2"/>
      </rPr>
      <t>2</t>
    </r>
  </si>
  <si>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</si>
  <si>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</si>
  <si>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</si>
  <si>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</si>
  <si>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</si>
  <si>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</si>
  <si>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</si>
  <si>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</si>
  <si>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</si>
  <si>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</si>
  <si>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</si>
  <si>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</si>
  <si>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</si>
  <si>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</si>
  <si>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</si>
  <si>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</si>
  <si>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</si>
  <si>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</si>
  <si>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</si>
  <si>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</si>
  <si>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</si>
  <si>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r>
      <t>M</t>
    </r>
    <r>
      <rPr>
        <vertAlign val="superscript"/>
        <sz val="11"/>
        <color indexed="8"/>
        <rFont val="Arial"/>
        <family val="2"/>
      </rPr>
      <t>3</t>
    </r>
  </si>
  <si>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</si>
  <si>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</si>
  <si>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</si>
  <si>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</si>
  <si>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</si>
  <si>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</si>
  <si>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</si>
  <si>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</si>
  <si>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</si>
  <si>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</si>
  <si>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</si>
  <si>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</si>
  <si>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</si>
  <si>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</si>
  <si>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</si>
  <si>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CV008.00.00 </t>
  </si>
  <si>
    <t>VALVE PIT</t>
  </si>
  <si>
    <t xml:space="preserve">CV008.01.00 </t>
  </si>
  <si>
    <t xml:space="preserve">Supply, &amp; Construction  of  Valve Pit-TYPE I (3.0m x 1.5 m x 1.5m) in size (internal dimension) as per attached tender drawing, technical specification and direction of Engineer-In-Charge complete in all respect.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</si>
  <si>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</si>
  <si>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</si>
  <si>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</si>
  <si>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</si>
  <si>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</si>
  <si>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</si>
  <si>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</si>
  <si>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CV010.03.00 </t>
  </si>
  <si>
    <t xml:space="preserve">CV010.04.00 </t>
  </si>
  <si>
    <r>
      <rPr>
        <b/>
        <sz val="10"/>
        <rFont val="Arial"/>
        <family val="2"/>
      </rPr>
      <t>MANHOLE</t>
    </r>
    <r>
      <rPr>
        <sz val="10"/>
        <rFont val="Arial"/>
        <family val="2"/>
      </rPr>
      <t xml:space="preserve">
Construction as per Standard drawing of brick masonry (brick class shall be as mentioned below) inspection chambers/manholes of 750mmx750mm internal size 1000mm deep(Max.) in cement mortar 1:4 (1 cement: 4 sand) with CI frame and cover 500mm clear dia, (circular Medium duty of grade MD-10) conforming to IS:1726 fixed on RCC slab of M-30 grade, necessary excavation, supplying, fixing 4 Nos. 16mm dia M.S. rungs, M-20 grade foundation concrete 1:3 cement mortar(1 cement: 3 sand) plastering of 13mm average thickness for inside &amp; 16mm avg. thickness for outside exposed surfaces, backfilling, disposal of surplus earth upto a lead of 100M, benching with M-20 grade cement concrete and rendering smooth with a neat coat of cement slurry, painting the C.I. frame and cover with two coats of chlorinated rubber  zinc  phosphate  primer  @  40µ  DFT  per  coat  and  finish  painting consists of two coats of chlorinated rubber paint  @40µ DFT per coat etc. all complete  as  per  drawings,  specifications  and  directions  of  Engineer-in- Charge.</t>
    </r>
  </si>
  <si>
    <t xml:space="preserve">CV011.00.00 </t>
  </si>
  <si>
    <t>ERC/IRC</t>
  </si>
  <si>
    <t xml:space="preserve">CV011.01.00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</si>
  <si>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</si>
  <si>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</si>
  <si>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</si>
  <si>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</si>
  <si>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</si>
  <si>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</si>
  <si>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</si>
  <si>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</si>
  <si>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</si>
  <si>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</si>
  <si>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</si>
  <si>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</si>
  <si>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</si>
  <si>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</si>
  <si>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</si>
  <si>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</si>
  <si>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</si>
  <si>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</si>
  <si>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</si>
  <si>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</si>
  <si>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</si>
  <si>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CV013.07.00 </t>
  </si>
  <si>
    <t xml:space="preserve">CV013.08.00 </t>
  </si>
  <si>
    <t xml:space="preserve">CV013.09.00 </t>
  </si>
  <si>
    <t>Cutting the heads of the RCC piles of diameter up to 500mm and depth not exceeding 1500mm including exposing/ cleaning/ bending of reinforcement, making site clean for casting of pile cap and removal and disposal of debris material to spoil heaps anywhere within the plant boundary etc. complete as per drawings, specifications and directions of Engineer-in-Charge. (excavation and backfilling shall be paid separately under relevant items.)</t>
  </si>
  <si>
    <t xml:space="preserve">CV013.10.00 </t>
  </si>
  <si>
    <r>
      <rPr>
        <b/>
        <sz val="10"/>
        <rFont val="Arial"/>
        <family val="2"/>
      </rPr>
      <t>Compression Test</t>
    </r>
    <r>
      <rPr>
        <sz val="10"/>
        <rFont val="Arial"/>
        <family val="2"/>
      </rPr>
      <t>: Routine Vertical Load testing of piles in accordance with IS 2911  (Part IV ) including installation of loading platform &amp; preparation of pile head or construction of test cap &amp; dismentalling of test cap after test etc. including supply all all materials, tools &amp; tackles to carry out the test complete as per specification and direction of Engineer in charge</t>
    </r>
  </si>
  <si>
    <t xml:space="preserve">CV013.11.00 </t>
  </si>
  <si>
    <r>
      <rPr>
        <b/>
        <sz val="10"/>
        <rFont val="Arial"/>
        <family val="2"/>
      </rPr>
      <t>Shear Test</t>
    </r>
    <r>
      <rPr>
        <sz val="10"/>
        <rFont val="Arial"/>
        <family val="2"/>
      </rPr>
      <t>: Routine Lateral Load testing of single piles in accordance with IS 2911 (Part IV ) for determining safe allowable lateral load on pile etc. including supply all all materials, tools &amp; takles to carryout the test complete as per specification and direction of Engineer in charge</t>
    </r>
  </si>
  <si>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</si>
  <si>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</si>
  <si>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</si>
  <si>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</si>
  <si>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</si>
  <si>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</si>
  <si>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</si>
  <si>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</si>
  <si>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</si>
  <si>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</si>
  <si>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</si>
  <si>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</si>
  <si>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</si>
  <si>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</si>
  <si>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</si>
  <si>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</si>
  <si>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</si>
  <si>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</si>
  <si>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</si>
  <si>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</si>
  <si>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</si>
  <si>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</si>
  <si>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</si>
  <si>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</si>
  <si>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</si>
  <si>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</si>
  <si>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</si>
  <si>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</si>
  <si>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CV018.02.00 </t>
  </si>
  <si>
    <r>
      <t xml:space="preserve">Providing and laying </t>
    </r>
    <r>
      <rPr>
        <b/>
        <sz val="10"/>
        <rFont val="Arial"/>
        <family val="2"/>
      </rPr>
      <t>HALF BRICK MASONRY</t>
    </r>
    <r>
      <rPr>
        <sz val="10"/>
        <rFont val="Arial"/>
        <family val="2"/>
      </rPr>
      <t xml:space="preserve"> with bricks of CLASS 7.5 in cement mortar 1:4 (1 Cement : 4 Sand)in any shape, including the cost of materials, labour, scaffolding/staging, sampling and testing, soaking of bricks, cutting and laying of bricks, providing openings of any shape &amp; size, raking out the joints, supplying and placing 2 Nos. 6mm dia. M.S. Bars at every fourth course, sealing the gap between masonry and soffit of beam/slab, embedding the fittings and fixtures, curing etc. all complete as per specification.ALL MATERIALS INCLUDING CEMENT SUPPLIED BY CONTRACTOR. </t>
    </r>
  </si>
  <si>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</si>
  <si>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</si>
  <si>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t xml:space="preserve">CV018.04.00 </t>
  </si>
  <si>
    <r>
      <rPr>
        <b/>
        <sz val="10"/>
        <rFont val="Arial"/>
        <family val="2"/>
      </rPr>
      <t>Internal Walls</t>
    </r>
    <r>
      <rPr>
        <sz val="10"/>
        <rFont val="Arial"/>
        <family val="2"/>
      </rPr>
      <t xml:space="preserve">
Ordinary  plain  cement  plaster  Average  12mm  thick  1:4  (1  cement  :  4 sand). Cement supplied by the Contractor at their cost
</t>
    </r>
  </si>
  <si>
    <t xml:space="preserve">CV018.05.00 </t>
  </si>
  <si>
    <r>
      <rPr>
        <b/>
        <sz val="10"/>
        <rFont val="Arial"/>
        <family val="2"/>
      </rPr>
      <t>Ceiling</t>
    </r>
    <r>
      <rPr>
        <sz val="10"/>
        <rFont val="Arial"/>
        <family val="2"/>
      </rPr>
      <t xml:space="preserve">
Ordinary  plain  cement  plaster  Average  6  mm  thick  1:4  (1  cement  :  4 sand). 
</t>
    </r>
  </si>
  <si>
    <t xml:space="preserve">CV018.06.00 </t>
  </si>
  <si>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</si>
  <si>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 xml:space="preserve">CV018.07.00 </t>
  </si>
  <si>
    <r>
      <t xml:space="preserve">
</t>
    </r>
    <r>
      <rPr>
        <b/>
        <sz val="10"/>
        <rFont val="Arial"/>
        <family val="2"/>
      </rPr>
      <t>Internal walls</t>
    </r>
    <r>
      <rPr>
        <sz val="10"/>
        <rFont val="Arial"/>
        <family val="2"/>
      </rPr>
      <t>:- Providing &amp; applying 2 coats of waterproof decorative cement paint of approved  make  and  approved  shade,  cleaning, including  preparation  of surfaces,base primer, curing etc. all complete</t>
    </r>
  </si>
  <si>
    <t xml:space="preserve">CV019.00.00 </t>
  </si>
  <si>
    <t xml:space="preserve">ROOFING TREATMENT </t>
  </si>
  <si>
    <t xml:space="preserve">CV019.01.00 </t>
  </si>
  <si>
    <t xml:space="preserve">Providing  and  applying  polyether  based  polyurethane  (PU)  waterproof coating  consisting  of  2  components  (resin  +  hardener)  in  four  coats consisting  of  a  primer  adhesion  coat  and  three  sealing  coats  applied  by brush  evenly  to  perfect  level  @  min.160  gm/sq.M  per  coat  over  R.C.C. slab including sprinkling the last coat of P.U. with a layer of clean sand (300 micron) and laying min. 50mm thk. PCC (1  cement :2  coarse sand
:4 aggregate) over the fully cured coating in panels of max. 1.2M x 1.2M with   24   SWG   chicken   wiremesh  finished  smooth   and   sealing   joints between panels with Polysulphide sealant as per approved manufacturers spec. and including preparing the base surface (levelling, cleaning, filling up  cracks  with  thin  paste  of  Polyurethane  filling  compound)  providing fillets of 75mm radius with PCC (1 cement : 2 coarse sand : 4 aggregate) at  junctions  of  horizontal  and  vertical  surfaces,  continuing  the  water proofing on vertical face to a minimum ht. of 150mm over finished roof surface,  terminating  it   in  continuous  groove  of   10mm  x   20mm  and filling   with   polyurethane  sealent   putty,   continuing   the   treatment  into rain  water  outlets by  ,  providing 450mm x  450mm khuras at  all  outlets, levelled down by min. 25mm, finishing all complete.   
Cement supplied by the Contractor at their cost.   
</t>
  </si>
  <si>
    <t xml:space="preserve">CV019.02.00 </t>
  </si>
  <si>
    <t xml:space="preserve">110mm dia O.D. Size. exposed PVC rain water pipe jointed with bonding solution of approved quality and make with pressure rating of 4kg/cm2 including  clamps,  connections  etc.  all  as  per  approved  manufacturer's details.  </t>
  </si>
  <si>
    <t xml:space="preserve">Providing and  applying  two  coats  of  synthetic enamel  paint  of  approved make and shade to give an even shade including cleaning and preparation of   surfaces,   providing   2   coats   of   primer,   stopping   and   filling   etc. complete.  </t>
  </si>
  <si>
    <t xml:space="preserve">CV020.00.00 </t>
  </si>
  <si>
    <t>DOORS/VENTILATOR/WINDOWS</t>
  </si>
  <si>
    <t xml:space="preserve">CV020.01.00 </t>
  </si>
  <si>
    <t xml:space="preserve">Aluminium  glazed  doors   with   cup   pivots   of   aluminium  alloy  to   IS designation  NS-4  of  IS-737  and  IS  designation  of  A-5-M  of  IS-  617, Heavy duty hydraulically operated, adjustable floor mounted door closer conforming  to  IS:6315  (single/double  action),  250mm  and  150mm  long, 10mm dia anodized. Aluminium tower bolts as per IS : 204 one each for each  shutter,  brass  body  mortice  lock  (6  levers,  as  perIS  :  2209)  with aluminium handle  on  both  sides,  etc.  all  complete for  each  shutter,  with plain  anodized aluminium sections and  5mm thk.  toughened glass  as  per IS:5437 . 
</t>
  </si>
  <si>
    <t xml:space="preserve">CV020.02.00 </t>
  </si>
  <si>
    <t xml:space="preserve">Aluminium   glazed   window/ventilator   with   approved   make   sections, friction  hinges,  cast  aluminium  handle,  etc.  all  complete  with  approved shade   electrostatically   powder   coated   aluminium   sections   and   6.3mm thk. laminated glass as per IS:2553. Openable type.   </t>
  </si>
  <si>
    <t xml:space="preserve">CV020.03.00 </t>
  </si>
  <si>
    <r>
      <rPr>
        <b/>
        <sz val="10"/>
        <rFont val="Arial"/>
        <family val="2"/>
      </rPr>
      <t>VITRIFIED TILES</t>
    </r>
    <r>
      <rPr>
        <sz val="10"/>
        <rFont val="Arial"/>
        <family val="2"/>
      </rPr>
      <t xml:space="preserve">
Providing and laying Vitrified tile flooring of size 600mm x 600mm of approved make (Marbonate or approved equivalent) set in cement slurry over 1:4 cement mortar bed of 35mm average thickness at all levels. Joints between tiling to be filled with grout of approved shade as per manufacturers specifications. Rate to include cost for laying tiles to approved pattern, design as directed by Architect, including surface cleaning, cement mortar, curing, acid wash, etc., and protecting the flooring with polythene sheet and pop overlay till hand over.</t>
    </r>
  </si>
  <si>
    <t xml:space="preserve">CV020.04.00 </t>
  </si>
  <si>
    <r>
      <rPr>
        <b/>
        <sz val="10"/>
        <rFont val="Arial"/>
        <family val="2"/>
      </rPr>
      <t>ACID RESISTANT TILES</t>
    </r>
    <r>
      <rPr>
        <sz val="10"/>
        <rFont val="Arial"/>
        <family val="2"/>
      </rPr>
      <t xml:space="preserve">
Providing and laying acid resistant, vitrified tiles of approved size as per manufacturer's  specs.  in  floor/  skirting/  Dado  laid  over  and  including bitumen  priming  layer,   12mm  thick   Bitumen  mastic   layer   and   6mm thick   resin   type   chemical   resistant   mortar   conforming   to   IS:   4443 including raking out and flush pointing of joints with resin type chemical resistant  mortar,  preparation  of  back  ground  surface,  finishing  etc.  all complete. 
Minimum 10mm  thk. tiles of approved size for flooring </t>
    </r>
  </si>
  <si>
    <t xml:space="preserve">CV020.05.00 </t>
  </si>
  <si>
    <r>
      <rPr>
        <b/>
        <sz val="10"/>
        <rFont val="Arial"/>
        <family val="2"/>
      </rPr>
      <t>CERAMIC TILE FLOORING</t>
    </r>
    <r>
      <rPr>
        <sz val="10"/>
        <rFont val="Arial"/>
        <family val="2"/>
      </rPr>
      <t xml:space="preserve">
Providing and laying Ceramic tile flooring of approved shade of premium quality of Kajaria make or approved equivalent  set in cement slurry over 1:4 cement mortar bed of 35mm average thickness. Joints between tiling to be filled with grout of approved shade as per manufacturers specifications.</t>
    </r>
  </si>
  <si>
    <t xml:space="preserve">CV020.06.00 </t>
  </si>
  <si>
    <r>
      <rPr>
        <b/>
        <sz val="10"/>
        <rFont val="Arial"/>
        <family val="2"/>
      </rPr>
      <t>VITRIFIED SKIRTING</t>
    </r>
    <r>
      <rPr>
        <sz val="10"/>
        <rFont val="Arial"/>
        <family val="2"/>
      </rPr>
      <t xml:space="preserve">
Providing and injecting approved chemical emulsions as specified for pre-constructional ANTI-TERMITE TREATMENT and creating a chemical barrier under and around column pits, wall trenches, basement excavations, top surfaces of plinth filling, junction of wall and floor, along the external perimeter of building, expansion joints, surrrounding of pipes and conduits etc. all complete as specified and directed. (Plinth area of the building at ground floor only shall be measured). </t>
    </r>
  </si>
  <si>
    <t xml:space="preserve">CV020.07.00 </t>
  </si>
  <si>
    <r>
      <rPr>
        <b/>
        <sz val="10"/>
        <rFont val="Arial"/>
        <family val="2"/>
      </rPr>
      <t>DPC</t>
    </r>
    <r>
      <rPr>
        <sz val="10"/>
        <rFont val="Arial"/>
        <family val="2"/>
      </rPr>
      <t xml:space="preserve">
Providing and laying 40mm thick DAMP PROOF COURSE with plain cement concrete of nominal mix of 1:1.5:3 with 10mm &amp; down size graded crushed stone aggregates in two layers of 20mm thick with two coats of hot bitumen (Grade A90/S90 conforming to IS:73) applied @ 1.7 Kg/sq.m. over each layer as per specifications including cleaning, watering the top surface of walls, centering, shuttering, placing, tamping, curing, sprinkling an even layer of dry &amp; sharp sand over the hot bitumen etc. all complete as specified and directed. </t>
    </r>
  </si>
  <si>
    <t xml:space="preserve">CV020.08.00 </t>
  </si>
  <si>
    <t xml:space="preserve">Providing and injecting approved chemical emulsions as specified for pre-constructional ANTI-TERMITE TREATMENT and creating a chemical barrier under and around column pits, wall trenches, basement excavations, top surfaces of plinth filling, junction of wall and floor, along the external perimeter of building, expansion joints, surrrounding of pipes and conduits etc. all complete as specified and directed. (Plinth area of the building at ground floor only shall be measured). </t>
  </si>
  <si>
    <t xml:space="preserve">CV020.09.00 </t>
  </si>
  <si>
    <r>
      <rPr>
        <b/>
        <sz val="10"/>
        <rFont val="Arial"/>
        <family val="2"/>
      </rPr>
      <t>FALSE CEILING</t>
    </r>
    <r>
      <rPr>
        <sz val="10"/>
        <rFont val="Arial"/>
        <family val="2"/>
      </rPr>
      <t xml:space="preserve">
Providing and fixing suspended false ceiling consisting of 12.5mm thick Gypsum plaster board suspended on GI framework with staggered joints. GI framework to consist of GI perimeter channels 0.55mm thick 20mm x 30mm along perimeter of false ceiling of ceiling, screw fixed to wall/partition with nylon sleeves and screws @ 600mm c/c. Suspending GI intermediate channels of size 0.9mm thick 45mm x 15mm from the soffit at max dist 1220mm c/c with ceiling angle 0.55mm thick 25mm x 10mm fixed to soffit  using proprietary supplied GI cleats and steel expansion fasteners.
Ceiling section 0.55mm thick web size 51.5mm and flanges 26mm each and 10.5mm lips are fixed to perpendicular to intermediate channel @ 457mm c/c using connecting clips.
12.5mm thk. tapered gypsum plasterboard  (IS 2095-1982) is screw fixed to ceiling section with 25mm drywall screws @ 230mm c/c. Boards to be finished with proprietary supplied jointing tape and jointing compound and sand papered to achieve a smooth and seamless finish. and 2 coats of primer suitable for plasterboard applied and two coats of soft sheen enamel paint to be applied as per manufacturer specification.
Rate quoted to include vertical drops of 250mm and all cut-outs required for light fixtures, smoke detectors and other services cut-outs complete as directed by Architect. (Vendor to account for additional supports as required).
Rate quoted to include cost of providing support framework formed of perimeter channels for fixing light fixtures, AC grills/diffusers etc., Also to provide concealed perimeter channel support as required to support modular grid ceiling sections at junction between gypboard false ceiling and modular grid tile ceiling.
</t>
    </r>
  </si>
  <si>
    <t xml:space="preserve">CV021.00.00 </t>
  </si>
  <si>
    <t>SANITARY WORKS</t>
  </si>
  <si>
    <t xml:space="preserve">CV021.01.00 </t>
  </si>
  <si>
    <t>Cost of providing and fixing cera / hindware wall mounted EWC with power flush with seat cover etc, (Ivory colour) set in 1:2:4 concrete and doing necessary angles, connections.etc.,</t>
  </si>
  <si>
    <t xml:space="preserve">CV021.02.00 </t>
  </si>
  <si>
    <t>Cost of providing and fixing wash basin of cera/hindware make  (Ivory colour) fixed to existing wall using necessary  angles, connections, including all SS accessories like waste coupling, bottle trap, inlet connection tube etc., complete.</t>
  </si>
  <si>
    <t xml:space="preserve">CV021.03.00 </t>
  </si>
  <si>
    <t>Orissa Pan Type wall mounted ceramic urinals of approved ivory colour with all SS accessories like waste coupling, bottle trap, inlet connection tube etc., complete, Cera/ HINDWARE.</t>
  </si>
  <si>
    <t xml:space="preserve">CV021.04.00 </t>
  </si>
  <si>
    <t xml:space="preserve">PILLAR COCK
Cost of providing and fixing pillar cock long neck with aerator. Jaguar or approved equivalent fixed with necessary accessories.
</t>
  </si>
  <si>
    <t xml:space="preserve">CV021.05.00 </t>
  </si>
  <si>
    <t>ANGULAR STOP COCK
Cost of providing and fixing ½" dia Jaquar angle stopcock.</t>
  </si>
  <si>
    <t xml:space="preserve">CV021.06.00 </t>
  </si>
  <si>
    <t xml:space="preserve"> HEALTH FAUCET
Cost of providing and fixing Health faucet CP Jaquar are approved equivalent.
</t>
  </si>
  <si>
    <t xml:space="preserve">CV021.07.00 </t>
  </si>
  <si>
    <t xml:space="preserve">CONCEALED STOPCOCK
Cost of providing and fixing concealed stopcock Jaquar or approved equivalent
</t>
  </si>
  <si>
    <t xml:space="preserve">CV021.08.00 </t>
  </si>
  <si>
    <t xml:space="preserve">NAHANI TRAP
Cost of providing and fixing CI Nahani trap/ 'P' trap set in 1:2:4 concrete and jointed with spun hemp &amp; doing necessary lead caulking and making necessary 1:2:4 concrete cistern, when req. and plastering with water-proof compound to a smooth finish .
</t>
  </si>
  <si>
    <t xml:space="preserve">CV021.09.00 </t>
  </si>
  <si>
    <t>C.P TRAP
Cost of providing and fixing C.P. cockroach trap, floor drains of Chilli / equivalent make</t>
  </si>
  <si>
    <t xml:space="preserve">CV021.10.00 </t>
  </si>
  <si>
    <t>SS jali
Cost of providing and fixing  SS Jali of Jaquar /equivalent make</t>
  </si>
  <si>
    <t xml:space="preserve">CV021.11.00 </t>
  </si>
  <si>
    <t xml:space="preserve">CV021.12.00 </t>
  </si>
  <si>
    <t xml:space="preserve">CV022.00.00 </t>
  </si>
  <si>
    <r>
      <rPr>
        <b/>
        <sz val="10"/>
        <rFont val="Arial"/>
        <family val="2"/>
      </rPr>
      <t>INTERNAL PLUMBING WORKS</t>
    </r>
    <r>
      <rPr>
        <sz val="10"/>
        <rFont val="Arial"/>
        <family val="2"/>
      </rPr>
      <t xml:space="preserve">
Internal Plumbing work P/f 1/2" G.I."C" class Tata / Zenith or equivalent pipe and  50mm &amp; 75mm dia. PVC Pipe outlet  ( prince or equivalent ) including G.I. &amp; PVC assorted fittings, such as elbow,tees ,bends,&amp; unions including applying creosote and wrapping  with hessin cloth, including chasing  the walls for concealing the pipe lines and making good the same. This includes providing &amp; fixing  3/4" dia "C" class G.I. Pipe for inlet &amp; outlet of Water Tank connection  
</t>
    </r>
  </si>
  <si>
    <t xml:space="preserve">RM </t>
  </si>
  <si>
    <t xml:space="preserve">CV023.00.00 </t>
  </si>
  <si>
    <t>EXTERNAL PLUMBING WORKS</t>
  </si>
  <si>
    <t xml:space="preserve">CV023.01.00 </t>
  </si>
  <si>
    <r>
      <t xml:space="preserve"> </t>
    </r>
    <r>
      <rPr>
        <sz val="10"/>
        <rFont val="Arial"/>
        <family val="2"/>
      </rPr>
      <t xml:space="preserve">supply, transportation and erection of 500 liters SINTEX / Equivalent water tanks 
</t>
    </r>
  </si>
  <si>
    <t xml:space="preserve">CV023.02.00 </t>
  </si>
  <si>
    <t xml:space="preserve">Providing &amp; fixing of external plumbing consisting of CPVC or equivalent pipes varying from dia 3" to 6" with all fittings like bend, tees,  gate valves, NRV's, y's etc which Nani traps,special pieces and accessories for laying  joiniting including testing &amp; commissioning of all Pantry/toilets.
</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</si>
  <si>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</si>
  <si>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</si>
  <si>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</si>
  <si>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</si>
  <si>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Size - 1 1/2 Inch, 800#, SW Ends, Design Standard - BS EN 1SO 17292, Floating type, Full Bore Ball Valve, Lever Operated</t>
  </si>
  <si>
    <t xml:space="preserve">Size - 0.75 Inch, 800#, SW Ends, Design Standard - BS EN 1SO 15761, </t>
  </si>
  <si>
    <t xml:space="preserve">Size - 1 Inch, 800#, SW Ends, Design Standard - BS EN 1SO 15761, </t>
  </si>
  <si>
    <t xml:space="preserve">Size - 1  1/ 2 Inch, 800#, SW Ends, Design Standard - BS EN 1SO 15761, </t>
  </si>
  <si>
    <t>Size - 0.75 Inch, 800#, SW Ends, Design Standard - BS 5353</t>
  </si>
  <si>
    <t>Size - 1 Inch, 800#, SW Ends, Design Standard - BS  5353</t>
  </si>
  <si>
    <t>Size - 1 1/2 Inch, 800#, SW Ends, Design Standard - BS  5353</t>
  </si>
  <si>
    <t>Size - 1 1/2 Inch, 600# , Thk/Sch - XS , Material - ASTM A105, Face/Finish - RF/125AARH , Dimn. Std. - ASME B16.5</t>
  </si>
  <si>
    <t>Size - 1.0 Inch, 600# , Thk/Sch - XS , Material - ASTM A105, Face/Finish - RF/125AARH , Dimn. Std. - ASME B16.5</t>
  </si>
  <si>
    <t>Size - 3/4  Inch, 600# , Thk/Sch - 160 , Material - ASTM A105, Face/Finish - RF/125AARH , Dimn. Std. - ASME B16.5</t>
  </si>
  <si>
    <t>Size - 1.0 Inch, 600# , Material - ASTM A105, Face/Finish - RF/125AARH , Dimn. Std. - ASME B16.5</t>
  </si>
  <si>
    <t>Size - 1 1/2 Inch, 600# , Material - ASTM A105, Face/Finish - RF/125AARH , Dimn. Std. - ASME B16.5</t>
  </si>
  <si>
    <t>Size - 3/4 Inch, 600# ,  Material - ASTM A105, Face/Finish - RF/125AARH , Dimn. Std. - ASME B16.5</t>
  </si>
  <si>
    <t>Gross Total Amount (inclusive of all applicable taxes &amp; duties excluding GST)
[1+2+3+4+5+6+7]</t>
  </si>
  <si>
    <t>Total amount of quoted prices incusive  of all applicable taxex, duties except GST</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</si>
  <si>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</si>
  <si>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</si>
  <si>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DISMANTLING AND CLEARING OF FILTERING/ METERING/ PRS  SKID / SCRAPER TRAPS &amp; OTHER EQUIPMENTS</t>
  </si>
  <si>
    <t xml:space="preserve">Dismantling and Clearing of old (presently installed) Skid / Scraper Traps and or other Equipments, as per instruction of EIC.  
Contractor scope also include to provide necessary manpower, equipments &amp; machinery for the above work.
</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</si>
  <si>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</si>
  <si>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</si>
  <si>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</si>
  <si>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SOAK PIT
Construction of soak pit conforming to IS:2470 Part-I and as per standard, masonry, filling and hand packing brick bats of size ranging between 40mm to 50, connecting with septic tank with necessary fittings, piping etc.including excavation, back filling and disposal of surplus earth for all leads, complete as per drawings, specifications and directions of Engineer- in-Charge.  for following users 
( Users -10 NOS )</t>
  </si>
  <si>
    <t xml:space="preserve">SEPTIC TANK
Construction,  supplying,  installation,  testing  and  commissioning  of  septic tank as per standards and IS:2470 Part-I , with all necessary accessories like inlet, outlet vent pipes, manhole covers, rungs etc. including earthwork in excavation  in  all  type  of  soil  except  soft  and  hard  rock,  backfilling  and disposal of surplus earth for all leads etc. complete as per standards, drawings, specifications and directions of Engineer-in-Charge. All material including cement supplied by contractor for
( Users -10 NOS )
</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</si>
  <si>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</si>
  <si>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</si>
  <si>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MIRROR
Supplying and fixing mirror for wash basin of standard make as per standard specifications </t>
  </si>
  <si>
    <t xml:space="preserve">TOWEL ROD
Supplying and fixing Towel rod of standard make as per standard specifications </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</si>
  <si>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</si>
  <si>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</si>
  <si>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</si>
  <si>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</si>
  <si>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</si>
  <si>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 xml:space="preserve"> Qty.</t>
  </si>
  <si>
    <t>E00750</t>
  </si>
  <si>
    <t>A01000</t>
  </si>
  <si>
    <t>Hot Tapping</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</si>
  <si>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</si>
  <si>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</si>
  <si>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</si>
  <si>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</si>
  <si>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</si>
  <si>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Manufacturing, transporting, supplying and erecting in position Reinforced Cement Concrete </t>
    </r>
    <r>
      <rPr>
        <b/>
        <sz val="10"/>
        <rFont val="Arial"/>
        <family val="2"/>
      </rPr>
      <t xml:space="preserve">PRECAST ELEMENTS </t>
    </r>
    <r>
      <rPr>
        <sz val="10"/>
        <rFont val="Arial"/>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</si>
  <si>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t>"PROVIDING AND LAYING RCC 500 dia piles cast-in-situ upto min depth of 15m as per standards &amp; specifications  machine mixed  RCC  confirming to Grade M25 and as per the IS 456 specifications and drawing ,using  ordinary Portland cement  with 20mm and downsize graded stone aggregates for cast-in-situ works  etc. in substructure casting pile foundation of 500mm in dia upto maximum depth of 15m including boring, placing of reinforcement in position, vibrating, tamping as per soil condition chemicals used as required for preventing soil from sliding. Supply of all materials and providing labour, tools and tackles are in contractor’s scope.</t>
  </si>
  <si>
    <t>A01010</t>
  </si>
  <si>
    <t>A01011</t>
  </si>
  <si>
    <t>A01012</t>
  </si>
  <si>
    <t>A01013</t>
  </si>
  <si>
    <t>A01014</t>
  </si>
  <si>
    <t>36’’x36”x12’’ Reduced Branch Full Encirclement Type Butt Welded End Split Tee without Lock O-Ring RF Flange and without Guide Bar Assembly. Pressure Rating 600 #</t>
  </si>
  <si>
    <t>30’’x30”x10’’ Reduced Branch Full Encirclement Type Butt Welded End Split Tee without Lock O-Ring RF Flange and without Guide Bar Assembly Pressure Rating 600 #</t>
  </si>
  <si>
    <t>24’’x24”x8’’ Reduced Branch Full Encirclement Type Butt Welded End Split Tee without Lock O-Ring RF Flange and without Guide Bar Assembly Pressure Rating 600 #</t>
  </si>
  <si>
    <t>18’’x18”x6’’ Reduced Branch Full Encirclement Type Butt Welded End Split Tee without Lock O-Ring RF Flange and without Guide Bar Assembly Pressure Rating 600 #</t>
  </si>
  <si>
    <t>A01020</t>
  </si>
  <si>
    <t xml:space="preserve">Supply of Full Encirclement type Split Tee </t>
  </si>
  <si>
    <t xml:space="preserve"> Installation of Full Encirclement type Split Tee </t>
  </si>
  <si>
    <t>A01021</t>
  </si>
  <si>
    <t>A01022</t>
  </si>
  <si>
    <t>A01023</t>
  </si>
  <si>
    <t>A01024</t>
  </si>
  <si>
    <r>
      <rPr>
        <b/>
        <sz val="9.5"/>
        <rFont val="Tahoma"/>
        <family val="2"/>
      </rPr>
      <t xml:space="preserve">Design, Engineering, manufacture &amp; Supply of Split Tee </t>
    </r>
    <r>
      <rPr>
        <sz val="9.5"/>
        <rFont val="Tahoma"/>
        <family val="2"/>
      </rPr>
      <t xml:space="preserve">as mentioned in scope of work including transportation &amp; delivery at GAIL designated store. Ascertain the thickness of the parent pipe at site before Hot Tap. Obtaining Hot work permits from owner. Transportation of free issued Valves(12", 10", 8" &amp; 6") from GAIL designated storage yard/warehouse for installation to site including welding and all related activities as per specification.
</t>
    </r>
    <r>
      <rPr>
        <b/>
        <sz val="9.5"/>
        <rFont val="Tahoma"/>
        <family val="2"/>
      </rPr>
      <t>Mobilization Hot Tapping machines, manpower to complete the Hot Tapping Works</t>
    </r>
    <r>
      <rPr>
        <sz val="9.5"/>
        <rFont val="Tahoma"/>
        <family val="2"/>
      </rPr>
      <t xml:space="preserve"> including welding, NDT, Hydro testing, NDT etc. for successful completion of work. Supply of necessary consumables to complete the job in all respect. Commissioning of complete works as per Specification and Standard. Demobilization of hot tapping machine tools &amp; tackles etc. Mobilization, boarding and lodging and demobilization of all manpower are included in price quoted by the Bidder. 
Complete Supply, Installation, Testing and Commissioning of, but not limited to, following works in accordance with the specifications and instructions of EIC, and as per all provisions of Contract Document. Drawing, document preparation and obtaining the approval on the same  is included in the scope of Contractor.</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</si>
  <si>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</si>
  <si>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Supply, installation, testing, commissioning of Flameproof Flood Lighting Fixtures suitable for 250/400W HPMV or Equivalent LED  Lamps for including all fixing arrangements on top of terrace of container and all material and labour as per specifications, drawings and instruction of EIC. Work to be completed in all respects.</t>
  </si>
  <si>
    <t>Design, manufacture, shop testing, inspection, packing, forwarding, delivery, installation, testing and commissioning at site of UPS systems as per specification, direction of Engineer-in-charge and following rating: 
(a) 5 kVA, 230V Single Phase, 50 HZ, parallel redundant industrial type, UPS system suitable for input power supply voltage of 415 V, TPN,+/-10% output 230 V +/-1%, AC with solid state voltage stabilizer for bypass supply, ACDB/DCDB and 12 hrs. Battery(Ni-Cd) back-up
 (b) All interconnecting cables(FRLS) among UPS, Rectifier, battery stand, ACDB/DCDB etc.</t>
  </si>
  <si>
    <t>Design, manufacture, shop testing, inspection, packing, forwarding, delivery, installation, testing and commissioning at site of UPS systems as per specification, direction of Engineer-in-charge and following rating: 
(a) 2 kVA, 230V Single Phase, 50 HZ, parallel redundant industrial type, UPS system suitable for input power supply voltage of 415 V, TPN,+/-10% output 230 V +/-1%, AC with solid state voltage stabilizer for bypass supply, ACDB/DCDB and 12 hrs. Battery(Ni-Cd) back-up
 (b) All interconnecting cables(FRLS) among UPS, Rectifier, battery stand, ACDB/DCDB etc.</t>
  </si>
  <si>
    <t>Design, manufacture, shop testing, inspection, packing, forwarding, delivery, installation, testing and commissioning at site of UPS systems as per specification, direction of Engineer-in-charge and following rating: 
(a) 1 kVA, 230V Single Phase, 50 HZ, parallel redundant industrial type, UPS system suitable for input power supply voltage of 415 V, TPN,+/-10% output 230 V +/-1%, AC with solid state voltage stabilizer for bypass supply, ACDB/DCDB and 12 hrs. Battery(Ni-Cd) back-up
 (b) All interconnecting cables(FRLS) among UPS, Rectifier, battery stand, ACDB/DCDB etc.</t>
  </si>
  <si>
    <t xml:space="preserve">CV023.03.00 </t>
  </si>
  <si>
    <t xml:space="preserve">CV023.04.00 </t>
  </si>
  <si>
    <t xml:space="preserve">Supply and installation of containers of size (6 mtr X 3 mtr ) as per drawing attached in bid document including associated civil foundation works. </t>
  </si>
  <si>
    <t xml:space="preserve">Supply and installation of Porta Cabin of size (4 mtr X 3 mtr ) as per drawing attached in bid document including associated civil foundation works. </t>
  </si>
  <si>
    <t>Floor mounted MEDB consisting of busbar chamber, cable alley, Incomer - 1 no. 200 Amp FP MCCB, Auto healthy phase selector &amp; Outgoing - 2 nos. 100 Amp FP MCB, 9 nos. 63 Amp FP MCB, 3 nos. 32 Amp FP MCB(as per technical specification, data sheet &amp; SLD enclosed with this tender), complete with ammeter, voltmeter, energy meter, voltage selector switch, indicating Lamps etc.</t>
  </si>
  <si>
    <t>E00310</t>
  </si>
  <si>
    <t>Recess/Surface mounted Indoor Lighting Panel(ILP) Consisting of 40 Amp FP MCB+ELCB as incomer and 12 nos. 10A DP MCBs as out goings.</t>
  </si>
  <si>
    <t>E00320</t>
  </si>
  <si>
    <t>Recess/Surface mounted Power Panel(PP) Consisting of 63 Amp FP MCB as incomer and 9 nos. 20A DP MCBs as out goings.</t>
  </si>
  <si>
    <t>E00330</t>
  </si>
  <si>
    <t>Recess/Surface mounted Outdoor Lighting Panel OLP (For External Lighting) Consisting of 40 Amp FP MCB+ELCB as incomer, Contactor, timer, A/M switch, PB, indication Lamp etc
Outgoing Through Timer:
6 Nos. 16 Amp DP MCB</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</si>
  <si>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</si>
  <si>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</si>
  <si>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</si>
  <si>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</si>
  <si>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</si>
  <si>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</si>
  <si>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</si>
  <si>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</si>
  <si>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</si>
  <si>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</si>
  <si>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</si>
  <si>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</si>
  <si>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</si>
  <si>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</si>
  <si>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Supply, erection, testing &amp; commissioning of Lightning Arrestor finials with Cu tube 25mm dia 1.8m long having single point at the top with 85mm dia 3mm thick Cu base plate as per IS:2309. including supply of all hardware labour etc. complete as per approved drawings, specifications and directions of Engineer-In-Charge.</t>
  </si>
  <si>
    <t>GI Strip (20X3) mm for lightning protection</t>
  </si>
  <si>
    <t>E01200</t>
  </si>
  <si>
    <t>E01210</t>
  </si>
  <si>
    <t>E01220</t>
  </si>
  <si>
    <t>E01230</t>
  </si>
  <si>
    <t xml:space="preserve">CV017.04.00 </t>
  </si>
  <si>
    <t xml:space="preserve"> </t>
  </si>
  <si>
    <t>Budgetary estimate</t>
  </si>
  <si>
    <t xml:space="preserve">CV019.03.00 </t>
  </si>
  <si>
    <t>SCHEDULE OF RATES (SOR): SECTION-A (MAIN LINE WORKS)</t>
  </si>
  <si>
    <t xml:space="preserve">
SUMMARY OF RATES</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</si>
  <si>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</si>
  <si>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</si>
  <si>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</si>
  <si>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</si>
  <si>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</si>
  <si>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</si>
  <si>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</si>
  <si>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</si>
  <si>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</si>
  <si>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</si>
  <si>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</si>
  <si>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</si>
  <si>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</si>
  <si>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</si>
  <si>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</si>
  <si>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</si>
  <si>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</si>
  <si>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</si>
  <si>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</si>
  <si>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</si>
  <si>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B009100</t>
  </si>
  <si>
    <t>B009110</t>
  </si>
  <si>
    <t>B0011010</t>
  </si>
  <si>
    <t>B0012000</t>
  </si>
  <si>
    <t>B0012010</t>
  </si>
  <si>
    <t xml:space="preserve">Size - 2 Inch, 300#, BW Ends, Design  Standard - BS EN 1SO 17292, Floating type, Full Bore Ball Valve, Lever Operated. </t>
  </si>
  <si>
    <t>B002340</t>
  </si>
  <si>
    <t xml:space="preserve">Size - 2 Inch, 300#, Flange Ends, Design Standard - BS EN 1SO 15761, </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</si>
  <si>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</si>
  <si>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</si>
  <si>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</si>
  <si>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B002840</t>
  </si>
  <si>
    <t>B0030010</t>
  </si>
  <si>
    <t>6" NB Piping different grades &amp; thickness</t>
  </si>
  <si>
    <t>B03600</t>
  </si>
  <si>
    <t>Supply of Reducer (CONCENTRIC) as per details given below:</t>
  </si>
  <si>
    <t>B003610</t>
  </si>
  <si>
    <t>2" X 3/4" 6A1  XS x XXS ASTM A 234 GR. WPB B.W, ASME B16.25</t>
  </si>
  <si>
    <t>Radiography 6" NB</t>
  </si>
  <si>
    <t>B001040</t>
  </si>
  <si>
    <t>8" NB Piping different grades &amp; thickness</t>
  </si>
  <si>
    <t>Radiography 8" NB</t>
  </si>
  <si>
    <t>B004030</t>
  </si>
  <si>
    <t>B004050</t>
  </si>
  <si>
    <t>B001010</t>
  </si>
  <si>
    <t>14" NB Piping different grades &amp; thickness</t>
  </si>
  <si>
    <t>Size - 2 Inch, 600# , Thk/Sch - XS , Material - ASTM A105, Face/Finish - RF/125AARH , Dimn. Std. - ASME B16.5</t>
  </si>
  <si>
    <t>Size - 2 Inch, 600# , Material - ASTM A105, Face/Finish - RF/125AARH , Dimn. Std. - ASME B16.5</t>
  </si>
  <si>
    <t>Size - 2 Inch, Thk/Sch - XS, Material - ASTM A 105, Dimn. Std. - ASME B 1611</t>
  </si>
  <si>
    <t>Size - 4.0 Inch x 2.0 Inch, Thk/Sch - XS, Material - ASTM A 105 (CHARPY), Dimn. Std. - ASME B 16.9</t>
  </si>
  <si>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</si>
  <si>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 xml:space="preserve">Transportation by Truck Fix up to 0-50 KM (Weight up to 10 Ton) per trip </t>
  </si>
  <si>
    <t>B006040</t>
  </si>
  <si>
    <t>Transportation by Trailer Capacoty 20 Ton (40' L X 8.6' W X 7' H) Beyond 50 KM in addition to SOR Item No. B006010.</t>
  </si>
  <si>
    <t>Transportation by Truck (Weight up to 10 Ton) Beyond 50 KM in addition to SOR Item No. B006020.</t>
  </si>
  <si>
    <t>100 (4"), diff. grades &amp; thickness</t>
  </si>
  <si>
    <t xml:space="preserve">200 (8"),, diff. grades &amp; thickness </t>
  </si>
  <si>
    <t xml:space="preserve">300 (12"), diff. grades &amp; thickness </t>
  </si>
  <si>
    <t>Transportation by Trailer Fix up to 0-50 KM (Weight up to 20 Ton) per trip</t>
  </si>
  <si>
    <t>B007040</t>
  </si>
  <si>
    <t>75 kg capacity DCP fire extinguisher (portable) considered  1 no. for each locations</t>
  </si>
  <si>
    <t>24" NB Piping different grades &amp; thickness</t>
  </si>
  <si>
    <t>Radiography 24" NB</t>
  </si>
  <si>
    <t>Project :  Construction of Steel Pipeline and Associated Facilities for CGD/LMC Facilities- M/s GAIL Gas Limited, Dakshin Kannada</t>
  </si>
  <si>
    <t>Project :  Construction of Steel Pipeline and Associated Facilities for CGD/LMC FacilitiesProject :  Construction of Steel Pipeline and Associated Facilities for CGD/LMC Facilities- M/s GAIL Gas Limited, Dakshin Kannada</t>
  </si>
  <si>
    <t>B001009</t>
  </si>
  <si>
    <t>B004060</t>
  </si>
  <si>
    <t>E-TENDER NO.  8000017904</t>
  </si>
  <si>
    <t>E-TENDER NO. 8000017904</t>
  </si>
  <si>
    <r>
      <rPr>
        <b/>
        <sz val="10"/>
        <rFont val="Tahoma"/>
        <family val="2"/>
      </rPr>
      <t xml:space="preserve">Note: 
</t>
    </r>
    <r>
      <rPr>
        <sz val="10"/>
        <rFont val="Tahoma"/>
        <family val="2"/>
      </rPr>
      <t xml:space="preserve">(1)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</si>
  <si>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B006050</t>
  </si>
  <si>
    <t>10 kg capacity DCP fire extinguisher (portable) considered  1 no. for each locations</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</si>
  <si>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</si>
  <si>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</si>
  <si>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</si>
  <si>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</si>
  <si>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</si>
  <si>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</si>
  <si>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</si>
  <si>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</si>
  <si>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</si>
  <si>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</si>
  <si>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</si>
  <si>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</si>
  <si>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</si>
  <si>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</si>
  <si>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</si>
  <si>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</si>
  <si>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</si>
  <si>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</si>
  <si>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</si>
  <si>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</si>
  <si>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</si>
  <si>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LAYING TENDER FOR 
CONSTRUCTION OF STEEL PIPELINE AND ASSOCIATED FACILITIES FOR CGD CONNECTIVITY --   M/s GAIL Gas Limited, DAKSHIN KANNADA</t>
  </si>
  <si>
    <t>E-Tender No.8000017904</t>
  </si>
</sst>
</file>

<file path=xl/styles.xml><?xml version="1.0" encoding="utf-8"?>
<styleSheet xmlns="http://schemas.openxmlformats.org/spreadsheetml/2006/main">
  <numFmts count="10">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 numFmtId="170" formatCode="0.000"/>
    <numFmt numFmtId="171" formatCode="_(* #,##0.000_);_(* \(#,##0.000\);_(* &quot;-&quot;??_);_(@_)"/>
  </numFmts>
  <fonts count="64">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b/>
      <vertAlign val="superscript"/>
      <sz val="10"/>
      <name val="Arial"/>
      <family val="2"/>
    </font>
    <font>
      <sz val="11"/>
      <name val="Tahoma"/>
      <family val="2"/>
    </font>
    <font>
      <vertAlign val="superscript"/>
      <sz val="10"/>
      <name val="Tahoma"/>
      <family val="2"/>
    </font>
    <font>
      <sz val="10"/>
      <name val="Arial"/>
      <family val="2"/>
    </font>
    <font>
      <sz val="11"/>
      <name val="Tahoma"/>
      <family val="2"/>
    </font>
    <font>
      <b/>
      <sz val="10"/>
      <color theme="1"/>
      <name val="Arial"/>
      <family val="2"/>
    </font>
    <font>
      <b/>
      <sz val="14"/>
      <name val="Arial"/>
      <family val="2"/>
    </font>
    <font>
      <sz val="12"/>
      <name val="Arial"/>
      <family val="2"/>
    </font>
    <font>
      <b/>
      <sz val="11"/>
      <color theme="1"/>
      <name val="Arial"/>
      <family val="2"/>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sz val="10"/>
      <color rgb="FF000000"/>
      <name val="Arial"/>
      <family val="2"/>
    </font>
    <font>
      <sz val="10"/>
      <color indexed="8"/>
      <name val="Arial"/>
      <family val="2"/>
    </font>
    <font>
      <vertAlign val="superscript"/>
      <sz val="10"/>
      <name val="Arial"/>
      <family val="2"/>
    </font>
    <font>
      <b/>
      <sz val="8"/>
      <name val="Arial"/>
      <family val="2"/>
    </font>
    <font>
      <b/>
      <sz val="8"/>
      <name val="Tahoma"/>
      <family val="2"/>
    </font>
    <font>
      <b/>
      <sz val="16"/>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2" fillId="0" borderId="0"/>
    <xf numFmtId="0" fontId="22" fillId="0" borderId="0"/>
    <xf numFmtId="0" fontId="2" fillId="0" borderId="0"/>
    <xf numFmtId="0" fontId="29" fillId="0" borderId="0"/>
    <xf numFmtId="0" fontId="44" fillId="0" borderId="0"/>
    <xf numFmtId="0" fontId="45" fillId="0" borderId="0"/>
    <xf numFmtId="0" fontId="51"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352">
    <xf numFmtId="0" fontId="0" fillId="0" borderId="0" xfId="0"/>
    <xf numFmtId="0" fontId="48"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29" fillId="0" borderId="2" xfId="55" applyBorder="1" applyProtection="1">
      <protection locked="0"/>
    </xf>
    <xf numFmtId="169" fontId="29" fillId="0" borderId="2" xfId="55" applyNumberFormat="1" applyBorder="1" applyProtection="1">
      <protection locked="0"/>
    </xf>
    <xf numFmtId="0" fontId="29" fillId="0" borderId="0" xfId="55" applyProtection="1"/>
    <xf numFmtId="0" fontId="5" fillId="0" borderId="2" xfId="55" applyFont="1" applyBorder="1" applyAlignment="1" applyProtection="1">
      <alignment horizontal="center" vertical="center"/>
    </xf>
    <xf numFmtId="0" fontId="5" fillId="0" borderId="2" xfId="55" applyFont="1" applyBorder="1" applyAlignment="1" applyProtection="1">
      <alignment horizont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0" fontId="29" fillId="0" borderId="2" xfId="55" applyFont="1" applyBorder="1" applyAlignment="1" applyProtection="1">
      <alignment horizontal="center" vertical="center" wrapText="1"/>
      <protection locked="0"/>
    </xf>
    <xf numFmtId="0" fontId="29" fillId="0" borderId="2" xfId="55" applyFont="1" applyBorder="1" applyAlignment="1" applyProtection="1">
      <alignment horizontal="left" vertical="top" wrapText="1"/>
      <protection locked="0"/>
    </xf>
    <xf numFmtId="0" fontId="29" fillId="0" borderId="2" xfId="55" applyFont="1" applyBorder="1" applyAlignment="1" applyProtection="1">
      <alignment horizontal="left" wrapText="1"/>
      <protection locked="0"/>
    </xf>
    <xf numFmtId="0" fontId="29" fillId="0" borderId="2" xfId="55" applyFont="1" applyBorder="1" applyAlignment="1" applyProtection="1">
      <alignment horizontal="left" vertical="center" wrapText="1"/>
      <protection locked="0"/>
    </xf>
    <xf numFmtId="0" fontId="29" fillId="0" borderId="2" xfId="55" applyBorder="1" applyAlignment="1" applyProtection="1">
      <alignment wrapText="1"/>
      <protection locked="0"/>
    </xf>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43" fontId="58" fillId="0" borderId="2" xfId="72" applyFont="1" applyFill="1" applyBorder="1" applyAlignment="1" applyProtection="1">
      <alignment horizontal="center" wrapText="1"/>
    </xf>
    <xf numFmtId="0" fontId="6" fillId="6" borderId="0" xfId="55" applyFont="1" applyFill="1"/>
    <xf numFmtId="0" fontId="30" fillId="6" borderId="0" xfId="55" applyFont="1" applyFill="1" applyAlignment="1" applyProtection="1">
      <alignment vertical="top"/>
      <protection locked="0"/>
    </xf>
    <xf numFmtId="0" fontId="30" fillId="6" borderId="0" xfId="55" applyFont="1" applyFill="1" applyAlignment="1" applyProtection="1">
      <alignment vertical="top"/>
    </xf>
    <xf numFmtId="0" fontId="59" fillId="0" borderId="2" xfId="55" applyFont="1" applyFill="1" applyBorder="1" applyAlignment="1" applyProtection="1">
      <alignment horizontal="center" wrapText="1"/>
    </xf>
    <xf numFmtId="0" fontId="9" fillId="0" borderId="0" xfId="74" applyFill="1" applyAlignment="1" applyProtection="1">
      <alignment vertical="top"/>
    </xf>
    <xf numFmtId="0" fontId="9" fillId="0" borderId="0" xfId="74" applyFill="1" applyAlignment="1">
      <alignment vertical="top"/>
    </xf>
    <xf numFmtId="0" fontId="9" fillId="8" borderId="0" xfId="58" applyFont="1" applyFill="1" applyProtection="1"/>
    <xf numFmtId="0" fontId="61" fillId="8" borderId="1" xfId="58" applyFont="1" applyFill="1" applyBorder="1" applyAlignment="1" applyProtection="1">
      <alignment horizontal="center" wrapText="1"/>
    </xf>
    <xf numFmtId="0" fontId="61" fillId="8" borderId="3" xfId="58" applyFont="1" applyFill="1" applyBorder="1" applyAlignment="1" applyProtection="1">
      <alignment horizontal="center" wrapText="1"/>
    </xf>
    <xf numFmtId="0" fontId="61" fillId="8" borderId="7" xfId="58" applyFont="1" applyFill="1" applyBorder="1" applyAlignment="1" applyProtection="1">
      <alignment horizontal="center" wrapText="1"/>
    </xf>
    <xf numFmtId="0" fontId="9" fillId="0" borderId="0" xfId="58" applyFont="1"/>
    <xf numFmtId="0" fontId="61"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61" fillId="0" borderId="10" xfId="74" applyFont="1" applyFill="1" applyBorder="1" applyAlignment="1" applyProtection="1">
      <alignment horizontal="center" vertical="top" wrapText="1"/>
    </xf>
    <xf numFmtId="0" fontId="61" fillId="0" borderId="10" xfId="74" applyFont="1" applyFill="1" applyBorder="1" applyAlignment="1" applyProtection="1">
      <alignment horizontal="left" vertical="top" wrapText="1"/>
    </xf>
    <xf numFmtId="3" fontId="9" fillId="0" borderId="10" xfId="74" applyNumberFormat="1" applyFill="1" applyBorder="1" applyAlignment="1" applyProtection="1">
      <alignment horizontal="center" vertical="top" wrapText="1"/>
    </xf>
    <xf numFmtId="0" fontId="0" fillId="0" borderId="2" xfId="74" applyFont="1" applyFill="1" applyBorder="1" applyAlignment="1" applyProtection="1">
      <alignment horizontal="center" vertical="top" wrapText="1"/>
      <protection locked="0"/>
    </xf>
    <xf numFmtId="9" fontId="9" fillId="0" borderId="2" xfId="74" applyNumberFormat="1" applyFill="1" applyBorder="1" applyAlignment="1" applyProtection="1">
      <alignment horizontal="center" vertical="top"/>
      <protection locked="0"/>
    </xf>
    <xf numFmtId="0" fontId="9" fillId="0" borderId="2" xfId="74" applyFill="1" applyBorder="1" applyAlignment="1" applyProtection="1">
      <alignment horizontal="center" vertical="top"/>
      <protection locked="0"/>
    </xf>
    <xf numFmtId="9" fontId="9" fillId="0" borderId="2" xfId="74" quotePrefix="1" applyNumberFormat="1" applyFill="1" applyBorder="1" applyAlignment="1" applyProtection="1">
      <alignment horizontal="center" vertical="top" wrapText="1"/>
      <protection locked="0"/>
    </xf>
    <xf numFmtId="0" fontId="9" fillId="0" borderId="2" xfId="74" applyFill="1" applyBorder="1" applyAlignment="1" applyProtection="1">
      <alignment horizontal="center" vertical="top"/>
    </xf>
    <xf numFmtId="0" fontId="9" fillId="0" borderId="2" xfId="74" applyFill="1" applyBorder="1" applyAlignment="1" applyProtection="1">
      <alignment vertical="top"/>
      <protection locked="0"/>
    </xf>
    <xf numFmtId="0" fontId="61" fillId="0" borderId="0" xfId="74"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4" applyFill="1" applyAlignment="1" applyProtection="1">
      <alignment vertical="top"/>
      <protection locked="0"/>
    </xf>
    <xf numFmtId="0" fontId="61" fillId="0" borderId="0" xfId="74" applyFont="1" applyFill="1" applyAlignment="1" applyProtection="1">
      <alignment vertical="top"/>
      <protection locked="0"/>
    </xf>
    <xf numFmtId="0" fontId="63" fillId="0" borderId="0" xfId="74" applyFont="1" applyFill="1" applyAlignment="1">
      <alignment vertical="top"/>
    </xf>
    <xf numFmtId="0" fontId="37" fillId="6" borderId="10" xfId="2" applyFont="1" applyFill="1" applyBorder="1" applyAlignment="1" applyProtection="1">
      <alignment horizontal="center" wrapText="1"/>
    </xf>
    <xf numFmtId="0" fontId="35" fillId="6" borderId="0" xfId="55"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8" fillId="6" borderId="2" xfId="55" applyFont="1" applyFill="1" applyBorder="1" applyAlignment="1">
      <alignment horizontal="center" vertical="center" wrapText="1"/>
    </xf>
    <xf numFmtId="0" fontId="8" fillId="6" borderId="2" xfId="1" applyFont="1" applyFill="1" applyBorder="1" applyAlignment="1" applyProtection="1">
      <alignment horizontal="center" vertical="center" wrapText="1"/>
    </xf>
    <xf numFmtId="43" fontId="8" fillId="6" borderId="2" xfId="72"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protection locked="0"/>
    </xf>
    <xf numFmtId="0" fontId="8" fillId="6" borderId="0" xfId="55" applyFont="1" applyFill="1" applyAlignment="1" applyProtection="1">
      <alignment horizontal="center" vertical="center" wrapText="1"/>
      <protection locked="0"/>
    </xf>
    <xf numFmtId="0" fontId="38" fillId="6" borderId="2" xfId="55" applyFont="1" applyFill="1" applyBorder="1" applyAlignment="1" applyProtection="1">
      <alignment horizontal="center" vertical="center" wrapText="1"/>
    </xf>
    <xf numFmtId="0" fontId="7" fillId="6" borderId="2" xfId="2" quotePrefix="1" applyFont="1" applyFill="1" applyBorder="1" applyAlignment="1" applyProtection="1">
      <alignment horizontal="center" vertical="center" wrapText="1"/>
    </xf>
    <xf numFmtId="43" fontId="7" fillId="6" borderId="2" xfId="72" quotePrefix="1" applyFont="1" applyFill="1" applyBorder="1" applyAlignment="1" applyProtection="1">
      <alignment horizontal="center" vertical="center" wrapText="1"/>
    </xf>
    <xf numFmtId="0" fontId="39" fillId="6" borderId="2" xfId="55" applyFont="1" applyFill="1" applyBorder="1" applyAlignment="1" applyProtection="1">
      <alignment horizontal="center" vertical="center" wrapText="1"/>
      <protection locked="0"/>
    </xf>
    <xf numFmtId="0" fontId="39" fillId="6" borderId="0" xfId="55" applyFont="1" applyFill="1" applyAlignment="1" applyProtection="1">
      <alignment horizontal="center" vertical="center" wrapText="1"/>
      <protection locked="0"/>
    </xf>
    <xf numFmtId="49" fontId="38" fillId="6" borderId="2" xfId="55" applyNumberFormat="1" applyFont="1" applyFill="1" applyBorder="1" applyAlignment="1" applyProtection="1">
      <alignment horizontal="center" vertical="center" wrapText="1"/>
    </xf>
    <xf numFmtId="0" fontId="38" fillId="6" borderId="2" xfId="55" applyFont="1" applyFill="1" applyBorder="1" applyAlignment="1" applyProtection="1">
      <alignment horizontal="left" vertical="center" wrapText="1"/>
    </xf>
    <xf numFmtId="0" fontId="39" fillId="6" borderId="2" xfId="55" applyFont="1" applyFill="1" applyBorder="1" applyAlignment="1" applyProtection="1">
      <alignment horizontal="center" vertical="center" wrapText="1"/>
    </xf>
    <xf numFmtId="1" fontId="39" fillId="6" borderId="2" xfId="55" applyNumberFormat="1" applyFont="1" applyFill="1" applyBorder="1" applyAlignment="1" applyProtection="1">
      <alignment horizontal="center" vertical="center" wrapText="1"/>
      <protection locked="0"/>
    </xf>
    <xf numFmtId="43" fontId="39" fillId="6" borderId="2" xfId="72" applyFont="1" applyFill="1" applyBorder="1" applyAlignment="1" applyProtection="1">
      <alignment horizontal="center" vertical="center" wrapText="1"/>
    </xf>
    <xf numFmtId="0" fontId="39" fillId="6" borderId="0" xfId="55" applyFont="1" applyFill="1" applyBorder="1" applyAlignment="1" applyProtection="1">
      <alignment horizontal="center" vertical="center" wrapText="1"/>
      <protection locked="0"/>
    </xf>
    <xf numFmtId="49" fontId="39" fillId="6" borderId="2" xfId="55" applyNumberFormat="1" applyFont="1" applyFill="1" applyBorder="1" applyAlignment="1" applyProtection="1">
      <alignment horizontal="center" vertical="center" wrapText="1"/>
    </xf>
    <xf numFmtId="0" fontId="39" fillId="6" borderId="2" xfId="55" applyFont="1" applyFill="1" applyBorder="1" applyAlignment="1" applyProtection="1">
      <alignment horizontal="left" vertical="center" wrapText="1"/>
    </xf>
    <xf numFmtId="0" fontId="39" fillId="6" borderId="2" xfId="55" applyFont="1" applyFill="1" applyBorder="1" applyAlignment="1" applyProtection="1">
      <alignment horizontal="justify" vertical="center" wrapText="1"/>
    </xf>
    <xf numFmtId="0" fontId="39" fillId="6" borderId="2" xfId="55" applyFont="1" applyFill="1" applyBorder="1" applyAlignment="1">
      <alignment horizontal="center" vertical="top" wrapText="1"/>
    </xf>
    <xf numFmtId="2" fontId="39" fillId="6" borderId="2" xfId="55" applyNumberFormat="1" applyFont="1" applyFill="1" applyBorder="1" applyAlignment="1" applyProtection="1">
      <alignment horizontal="center" vertical="center" wrapText="1"/>
      <protection locked="0"/>
    </xf>
    <xf numFmtId="0" fontId="39" fillId="6" borderId="2" xfId="55" applyFont="1" applyFill="1" applyBorder="1" applyAlignment="1">
      <alignment vertical="top" wrapText="1"/>
    </xf>
    <xf numFmtId="0" fontId="38" fillId="6" borderId="2"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2" xfId="55" applyNumberFormat="1" applyFont="1" applyFill="1" applyBorder="1" applyAlignment="1" applyProtection="1">
      <alignment horizontal="left" vertical="center" wrapText="1"/>
    </xf>
    <xf numFmtId="170" fontId="39" fillId="6" borderId="2" xfId="55" applyNumberFormat="1" applyFont="1" applyFill="1" applyBorder="1" applyAlignment="1" applyProtection="1">
      <alignment horizontal="center" vertical="center" wrapText="1"/>
      <protection locked="0"/>
    </xf>
    <xf numFmtId="1" fontId="39" fillId="6" borderId="2" xfId="55" applyNumberFormat="1" applyFont="1" applyFill="1" applyBorder="1" applyAlignment="1" applyProtection="1">
      <alignment horizontal="center" vertical="center" wrapText="1"/>
    </xf>
    <xf numFmtId="2" fontId="48" fillId="6" borderId="2" xfId="55" applyNumberFormat="1" applyFont="1" applyFill="1" applyBorder="1" applyAlignment="1" applyProtection="1">
      <alignment horizontal="center" vertical="center" wrapText="1"/>
      <protection locked="0"/>
    </xf>
    <xf numFmtId="1" fontId="38" fillId="6" borderId="2" xfId="55" applyNumberFormat="1" applyFont="1" applyFill="1" applyBorder="1" applyAlignment="1" applyProtection="1">
      <alignment horizontal="center" vertical="center" wrapText="1"/>
      <protection locked="0"/>
    </xf>
    <xf numFmtId="0" fontId="8" fillId="6" borderId="2" xfId="2" applyFont="1" applyFill="1" applyBorder="1" applyAlignment="1" applyProtection="1">
      <alignment horizontal="left" vertical="center" wrapText="1"/>
    </xf>
    <xf numFmtId="0" fontId="33" fillId="6" borderId="2" xfId="66" applyFont="1" applyFill="1" applyBorder="1" applyAlignment="1" applyProtection="1">
      <alignment horizontal="center" vertical="center" wrapText="1"/>
    </xf>
    <xf numFmtId="0" fontId="33" fillId="6" borderId="2" xfId="63" applyFont="1" applyFill="1" applyBorder="1" applyAlignment="1" applyProtection="1">
      <alignment horizontal="left" vertical="center" wrapText="1"/>
    </xf>
    <xf numFmtId="0" fontId="3" fillId="6" borderId="2" xfId="0" applyFont="1" applyFill="1" applyBorder="1" applyAlignment="1" applyProtection="1">
      <alignment horizontal="center" vertical="center" wrapText="1"/>
    </xf>
    <xf numFmtId="0" fontId="34" fillId="6" borderId="2" xfId="63" applyFont="1" applyFill="1" applyBorder="1" applyAlignment="1">
      <alignment horizontal="center" vertical="top" wrapText="1"/>
    </xf>
    <xf numFmtId="0" fontId="34" fillId="6" borderId="2" xfId="63" applyFont="1" applyFill="1" applyBorder="1" applyAlignment="1" applyProtection="1">
      <alignment horizontal="center" vertical="center" wrapText="1"/>
    </xf>
    <xf numFmtId="0" fontId="34" fillId="6" borderId="2" xfId="63" applyFont="1" applyFill="1" applyBorder="1" applyAlignment="1" applyProtection="1">
      <alignment horizontal="left" vertical="center" wrapText="1"/>
    </xf>
    <xf numFmtId="0" fontId="33" fillId="6" borderId="2" xfId="66" applyFont="1" applyFill="1" applyBorder="1" applyAlignment="1" applyProtection="1">
      <alignment horizontal="left" vertical="center" wrapText="1"/>
    </xf>
    <xf numFmtId="0" fontId="34" fillId="6" borderId="2" xfId="66" applyFont="1" applyFill="1" applyBorder="1" applyAlignment="1" applyProtection="1">
      <alignment horizontal="left" vertical="center" wrapText="1"/>
    </xf>
    <xf numFmtId="0" fontId="34" fillId="6" borderId="2" xfId="66" applyNumberFormat="1" applyFont="1" applyFill="1" applyBorder="1" applyAlignment="1" applyProtection="1">
      <alignment horizontal="left" vertical="center" wrapText="1"/>
    </xf>
    <xf numFmtId="0" fontId="34" fillId="6" borderId="2" xfId="66" applyFont="1" applyFill="1" applyBorder="1" applyAlignment="1" applyProtection="1">
      <alignment horizontal="center" vertical="center" wrapText="1"/>
    </xf>
    <xf numFmtId="171" fontId="39" fillId="6" borderId="2" xfId="72" applyNumberFormat="1" applyFont="1" applyFill="1" applyBorder="1" applyAlignment="1" applyProtection="1">
      <alignment horizontal="center" vertical="center" wrapText="1"/>
    </xf>
    <xf numFmtId="0" fontId="2" fillId="6" borderId="2" xfId="55" applyFont="1" applyFill="1" applyBorder="1" applyAlignment="1">
      <alignment horizontal="center" vertical="center" wrapText="1"/>
    </xf>
    <xf numFmtId="0" fontId="39" fillId="6" borderId="2" xfId="57" applyFont="1" applyFill="1" applyBorder="1" applyAlignment="1" applyProtection="1">
      <alignment horizontal="center" vertical="center" wrapText="1"/>
    </xf>
    <xf numFmtId="0" fontId="39" fillId="6" borderId="2" xfId="57"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43" fontId="38" fillId="6" borderId="2" xfId="72" applyFont="1" applyFill="1" applyBorder="1" applyAlignment="1" applyProtection="1">
      <alignment horizontal="center" vertical="center" wrapText="1"/>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0" fontId="37" fillId="6" borderId="2" xfId="2" applyFont="1" applyFill="1" applyBorder="1" applyAlignment="1" applyProtection="1">
      <alignment horizontal="center" wrapText="1"/>
    </xf>
    <xf numFmtId="0" fontId="8" fillId="6" borderId="0" xfId="55" applyFont="1" applyFill="1" applyAlignment="1" applyProtection="1">
      <alignment horizontal="center" vertical="center" wrapText="1"/>
    </xf>
    <xf numFmtId="0" fontId="8" fillId="6" borderId="2" xfId="2" quotePrefix="1" applyFont="1" applyFill="1" applyBorder="1" applyAlignment="1" applyProtection="1">
      <alignment horizontal="center" vertical="center" wrapText="1"/>
    </xf>
    <xf numFmtId="0" fontId="8" fillId="6" borderId="2" xfId="2" quotePrefix="1" applyFont="1" applyFill="1" applyBorder="1" applyAlignment="1">
      <alignment horizontal="center" vertical="center" wrapText="1"/>
    </xf>
    <xf numFmtId="43" fontId="8" fillId="6" borderId="2" xfId="72" quotePrefix="1" applyFont="1" applyFill="1" applyBorder="1" applyAlignment="1" applyProtection="1">
      <alignment horizontal="center" vertical="center" wrapText="1"/>
    </xf>
    <xf numFmtId="0" fontId="2" fillId="6" borderId="2" xfId="55" applyFont="1" applyFill="1" applyBorder="1" applyAlignment="1" applyProtection="1">
      <alignment horizontal="center" vertical="center" wrapText="1"/>
    </xf>
    <xf numFmtId="0" fontId="2" fillId="6" borderId="0" xfId="55" applyFont="1" applyFill="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7" applyFont="1" applyFill="1" applyBorder="1" applyAlignment="1" applyProtection="1">
      <alignment horizontal="left"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4" fontId="2" fillId="6" borderId="2" xfId="55" applyNumberFormat="1" applyFont="1" applyFill="1" applyBorder="1" applyAlignment="1" applyProtection="1">
      <alignment horizontal="center" vertical="center" wrapText="1"/>
    </xf>
    <xf numFmtId="43" fontId="2" fillId="6" borderId="2" xfId="72" applyFont="1" applyFill="1" applyBorder="1" applyAlignment="1" applyProtection="1">
      <alignment horizontal="center" vertical="center" wrapText="1"/>
    </xf>
    <xf numFmtId="0" fontId="2" fillId="6" borderId="0" xfId="57" applyFont="1" applyFill="1" applyAlignment="1" applyProtection="1">
      <alignment horizontal="center" vertical="center" wrapText="1"/>
    </xf>
    <xf numFmtId="4" fontId="2" fillId="6" borderId="2" xfId="55" applyNumberFormat="1" applyFont="1" applyFill="1" applyBorder="1" applyAlignment="1" applyProtection="1">
      <alignment horizontal="center" vertical="center" wrapText="1"/>
      <protection locked="0"/>
    </xf>
    <xf numFmtId="0" fontId="2" fillId="6" borderId="2" xfId="55" applyFont="1" applyFill="1" applyBorder="1" applyAlignment="1" applyProtection="1">
      <alignment horizontal="left" vertical="center" wrapText="1"/>
    </xf>
    <xf numFmtId="0" fontId="2" fillId="6" borderId="2" xfId="57" applyFont="1" applyFill="1" applyBorder="1" applyAlignment="1" applyProtection="1">
      <alignment horizontal="left" vertical="center" wrapText="1"/>
    </xf>
    <xf numFmtId="43" fontId="2" fillId="6" borderId="2" xfId="72" applyFont="1" applyFill="1" applyBorder="1" applyAlignment="1" applyProtection="1">
      <alignment horizontal="center" vertical="center" wrapText="1"/>
      <protection locked="0"/>
    </xf>
    <xf numFmtId="1" fontId="2" fillId="6" borderId="2" xfId="55" applyNumberFormat="1" applyFont="1" applyFill="1" applyBorder="1" applyAlignment="1" applyProtection="1">
      <alignment horizontal="center" vertical="center" wrapText="1"/>
      <protection locked="0"/>
    </xf>
    <xf numFmtId="0" fontId="31" fillId="6" borderId="2" xfId="57" applyFont="1" applyFill="1" applyBorder="1" applyAlignment="1" applyProtection="1">
      <alignment horizontal="center" vertical="center" wrapText="1"/>
    </xf>
    <xf numFmtId="0" fontId="31" fillId="6" borderId="2" xfId="57" applyFont="1" applyFill="1" applyBorder="1" applyAlignment="1" applyProtection="1">
      <alignment horizontal="left" vertical="center" wrapText="1"/>
    </xf>
    <xf numFmtId="0" fontId="31" fillId="6" borderId="2" xfId="57" applyFont="1" applyFill="1" applyBorder="1" applyAlignment="1">
      <alignment horizontal="center" vertical="center" wrapText="1"/>
    </xf>
    <xf numFmtId="2" fontId="31" fillId="6" borderId="2" xfId="55" applyNumberFormat="1" applyFont="1" applyFill="1" applyBorder="1" applyAlignment="1" applyProtection="1">
      <alignment horizontal="center" vertical="center" wrapText="1"/>
      <protection locked="0"/>
    </xf>
    <xf numFmtId="43" fontId="31" fillId="6" borderId="2" xfId="72" applyFont="1" applyFill="1" applyBorder="1" applyAlignment="1" applyProtection="1">
      <alignment horizontal="center" vertical="center" wrapText="1"/>
    </xf>
    <xf numFmtId="1" fontId="2" fillId="6" borderId="2" xfId="55" applyNumberFormat="1" applyFont="1" applyFill="1" applyBorder="1" applyAlignment="1" applyProtection="1">
      <alignment horizontal="center" vertical="center" wrapText="1"/>
    </xf>
    <xf numFmtId="0" fontId="2" fillId="6" borderId="2" xfId="57" applyFill="1" applyBorder="1" applyAlignment="1">
      <alignment horizontal="center" vertical="top" wrapText="1"/>
    </xf>
    <xf numFmtId="2" fontId="2" fillId="6" borderId="2" xfId="55" applyNumberFormat="1" applyFont="1" applyFill="1" applyBorder="1" applyAlignment="1" applyProtection="1">
      <alignment horizontal="center" vertical="center" wrapText="1"/>
      <protection locked="0"/>
    </xf>
    <xf numFmtId="4" fontId="2" fillId="6" borderId="0" xfId="55" applyNumberFormat="1" applyFont="1" applyFill="1" applyBorder="1" applyAlignment="1" applyProtection="1">
      <alignment horizontal="center" vertical="center" wrapText="1"/>
    </xf>
    <xf numFmtId="0" fontId="2" fillId="6" borderId="0" xfId="55" applyFont="1" applyFill="1" applyBorder="1" applyAlignment="1" applyProtection="1">
      <alignment horizontal="center" vertical="center" wrapText="1"/>
    </xf>
    <xf numFmtId="0" fontId="8" fillId="6" borderId="2" xfId="55" applyFont="1" applyFill="1" applyBorder="1" applyAlignment="1" applyProtection="1">
      <alignment horizontal="left" vertical="center" wrapText="1"/>
    </xf>
    <xf numFmtId="0" fontId="8" fillId="6" borderId="2" xfId="2" applyFont="1" applyFill="1" applyBorder="1" applyAlignment="1" applyProtection="1">
      <alignment vertical="center" wrapText="1"/>
    </xf>
    <xf numFmtId="0" fontId="2" fillId="6" borderId="2" xfId="2" applyFont="1" applyFill="1" applyBorder="1" applyAlignment="1" applyProtection="1">
      <alignment horizontal="center" vertical="center" wrapText="1"/>
    </xf>
    <xf numFmtId="0" fontId="31" fillId="6" borderId="2" xfId="57" applyFont="1" applyFill="1" applyBorder="1" applyAlignment="1">
      <alignment horizontal="center" vertical="top" wrapText="1"/>
    </xf>
    <xf numFmtId="170" fontId="2" fillId="6" borderId="2" xfId="55" applyNumberFormat="1" applyFont="1" applyFill="1" applyBorder="1" applyAlignment="1" applyProtection="1">
      <alignment horizontal="center" vertical="center" wrapText="1"/>
      <protection locked="0"/>
    </xf>
    <xf numFmtId="0" fontId="2" fillId="6" borderId="2" xfId="55" applyFont="1" applyFill="1" applyBorder="1" applyAlignment="1">
      <alignment horizontal="center" vertical="top" wrapText="1"/>
    </xf>
    <xf numFmtId="0" fontId="8" fillId="6" borderId="2" xfId="2" applyFont="1" applyFill="1" applyBorder="1" applyAlignment="1" applyProtection="1">
      <alignment horizontal="justify" vertical="center"/>
    </xf>
    <xf numFmtId="0" fontId="2" fillId="6" borderId="2" xfId="2" applyFont="1" applyFill="1" applyBorder="1" applyAlignment="1" applyProtection="1">
      <alignment horizontal="center" vertical="center"/>
    </xf>
    <xf numFmtId="0" fontId="2" fillId="6" borderId="2" xfId="2" applyFont="1" applyFill="1" applyBorder="1" applyAlignment="1" applyProtection="1">
      <alignment horizontal="left" vertical="center" wrapText="1"/>
    </xf>
    <xf numFmtId="2" fontId="2" fillId="6" borderId="2" xfId="55" applyNumberFormat="1" applyFont="1" applyFill="1" applyBorder="1" applyAlignment="1" applyProtection="1">
      <alignment horizontal="center" vertical="center" wrapText="1"/>
    </xf>
    <xf numFmtId="0" fontId="3" fillId="6" borderId="2" xfId="2" applyFont="1" applyFill="1" applyBorder="1" applyAlignment="1">
      <alignment horizontal="left" vertical="center" wrapText="1"/>
    </xf>
    <xf numFmtId="0" fontId="8" fillId="6" borderId="2" xfId="2" applyFont="1" applyFill="1" applyBorder="1" applyAlignment="1" applyProtection="1">
      <alignment vertical="center"/>
    </xf>
    <xf numFmtId="2" fontId="2" fillId="6" borderId="2" xfId="2" applyNumberFormat="1" applyFont="1" applyFill="1" applyBorder="1" applyAlignment="1" applyProtection="1">
      <alignment horizontal="left" vertical="center" wrapText="1"/>
    </xf>
    <xf numFmtId="2" fontId="3" fillId="6" borderId="2" xfId="2" applyNumberFormat="1" applyFont="1" applyFill="1" applyBorder="1" applyAlignment="1">
      <alignment horizontal="left" vertical="center" wrapText="1"/>
    </xf>
    <xf numFmtId="1" fontId="2" fillId="6" borderId="2" xfId="2" applyNumberFormat="1" applyFill="1" applyBorder="1" applyAlignment="1">
      <alignment horizontal="center" vertical="top" wrapText="1"/>
    </xf>
    <xf numFmtId="0" fontId="2" fillId="6" borderId="2" xfId="2" applyFont="1" applyFill="1" applyBorder="1" applyAlignment="1" applyProtection="1">
      <alignment vertical="center"/>
    </xf>
    <xf numFmtId="0" fontId="3" fillId="6" borderId="2" xfId="2" applyFont="1" applyFill="1" applyBorder="1" applyAlignment="1" applyProtection="1">
      <alignment vertical="center"/>
    </xf>
    <xf numFmtId="9" fontId="8" fillId="6" borderId="2" xfId="59" applyFont="1" applyFill="1" applyBorder="1" applyAlignment="1" applyProtection="1">
      <alignment vertical="center" wrapText="1"/>
    </xf>
    <xf numFmtId="0" fontId="2" fillId="6" borderId="2" xfId="0" applyFont="1" applyFill="1" applyBorder="1" applyAlignment="1" applyProtection="1">
      <alignment horizontal="left" vertical="center"/>
    </xf>
    <xf numFmtId="0" fontId="3" fillId="6" borderId="2" xfId="0" applyFont="1" applyFill="1" applyBorder="1" applyAlignment="1">
      <alignment horizontal="center" vertical="top" wrapText="1"/>
    </xf>
    <xf numFmtId="0" fontId="8" fillId="6" borderId="0" xfId="57" applyFont="1" applyFill="1" applyAlignment="1" applyProtection="1">
      <alignment horizontal="center" vertical="center" wrapText="1"/>
    </xf>
    <xf numFmtId="0" fontId="31" fillId="6" borderId="0" xfId="57" applyFont="1" applyFill="1" applyAlignment="1" applyProtection="1">
      <alignment horizontal="center" vertical="center" wrapText="1"/>
    </xf>
    <xf numFmtId="0" fontId="1" fillId="6" borderId="2" xfId="0" applyFont="1" applyFill="1" applyBorder="1" applyAlignment="1" applyProtection="1">
      <alignment horizontal="center" vertical="center" wrapText="1"/>
    </xf>
    <xf numFmtId="0" fontId="1" fillId="6" borderId="2" xfId="0" applyFont="1" applyFill="1" applyBorder="1" applyAlignment="1" applyProtection="1">
      <alignment horizontal="left" vertical="center" wrapText="1"/>
    </xf>
    <xf numFmtId="0" fontId="3" fillId="6" borderId="2" xfId="65" applyFont="1" applyFill="1" applyBorder="1" applyAlignment="1">
      <alignment horizontal="center" vertical="center" wrapText="1"/>
    </xf>
    <xf numFmtId="0" fontId="3" fillId="6" borderId="2" xfId="65" applyFont="1" applyFill="1" applyBorder="1" applyAlignment="1" applyProtection="1">
      <alignment horizontal="center" vertical="center" wrapText="1"/>
    </xf>
    <xf numFmtId="0" fontId="3" fillId="6" borderId="2" xfId="0" applyFont="1" applyFill="1" applyBorder="1" applyAlignment="1" applyProtection="1">
      <alignment horizontal="left" vertical="center" wrapText="1"/>
    </xf>
    <xf numFmtId="0" fontId="1" fillId="6" borderId="2" xfId="57" applyFont="1" applyFill="1" applyBorder="1" applyAlignment="1">
      <alignment horizontal="center" vertical="center" wrapText="1"/>
    </xf>
    <xf numFmtId="0" fontId="1" fillId="6" borderId="2" xfId="55" applyFont="1" applyFill="1" applyBorder="1" applyAlignment="1">
      <alignment horizontal="left" vertical="center" wrapText="1"/>
    </xf>
    <xf numFmtId="0" fontId="3" fillId="6" borderId="2" xfId="57" applyFont="1" applyFill="1" applyBorder="1" applyAlignment="1">
      <alignment horizontal="center" vertical="center" wrapText="1"/>
    </xf>
    <xf numFmtId="1" fontId="3" fillId="6" borderId="2" xfId="55" applyNumberFormat="1" applyFont="1" applyFill="1" applyBorder="1" applyAlignment="1" applyProtection="1">
      <alignment horizontal="center" vertical="center" wrapText="1"/>
      <protection locked="0"/>
    </xf>
    <xf numFmtId="0" fontId="3" fillId="6" borderId="0" xfId="57" applyFont="1" applyFill="1" applyAlignment="1">
      <alignment horizontal="center" vertical="center" wrapText="1"/>
    </xf>
    <xf numFmtId="0" fontId="3" fillId="6" borderId="2" xfId="55" applyFont="1" applyFill="1" applyBorder="1" applyAlignment="1">
      <alignment horizontal="justify" vertical="center" wrapText="1"/>
    </xf>
    <xf numFmtId="0" fontId="3" fillId="6" borderId="2" xfId="0" applyFont="1" applyFill="1" applyBorder="1" applyAlignment="1">
      <alignment horizontal="left" vertical="center" wrapText="1"/>
    </xf>
    <xf numFmtId="2" fontId="3" fillId="6" borderId="2" xfId="55" applyNumberFormat="1"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xf>
    <xf numFmtId="0" fontId="3" fillId="6" borderId="2" xfId="55" applyFont="1" applyFill="1" applyBorder="1" applyAlignment="1">
      <alignment horizontal="left" vertical="center" wrapText="1"/>
    </xf>
    <xf numFmtId="0" fontId="3" fillId="6" borderId="2" xfId="55" applyFont="1" applyFill="1" applyBorder="1" applyAlignment="1">
      <alignment horizontal="center" vertical="center" wrapText="1"/>
    </xf>
    <xf numFmtId="0" fontId="2" fillId="6" borderId="2" xfId="57" applyFill="1" applyBorder="1" applyAlignment="1">
      <alignment horizontal="left" vertical="center" wrapText="1"/>
    </xf>
    <xf numFmtId="0" fontId="2" fillId="6" borderId="2" xfId="2" applyFont="1" applyFill="1" applyBorder="1" applyAlignment="1" applyProtection="1">
      <alignment vertical="center" wrapText="1"/>
    </xf>
    <xf numFmtId="0" fontId="32" fillId="6" borderId="0" xfId="57" applyFont="1" applyFill="1" applyAlignment="1" applyProtection="1">
      <alignment horizontal="center" vertical="center" wrapText="1"/>
    </xf>
    <xf numFmtId="0" fontId="2" fillId="6" borderId="2" xfId="2" applyFont="1" applyFill="1" applyBorder="1" applyAlignment="1" applyProtection="1">
      <alignment horizontal="justify" vertical="center" wrapText="1"/>
    </xf>
    <xf numFmtId="0" fontId="2" fillId="6" borderId="2" xfId="2" applyFont="1" applyFill="1" applyBorder="1" applyAlignment="1" applyProtection="1">
      <alignment horizontal="justify" vertical="center"/>
    </xf>
    <xf numFmtId="0" fontId="2" fillId="6" borderId="2" xfId="55" applyFont="1" applyFill="1" applyBorder="1" applyAlignment="1" applyProtection="1">
      <alignment horizontal="center" vertical="center"/>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8" fillId="6" borderId="2" xfId="32" applyFont="1" applyFill="1" applyBorder="1" applyAlignment="1" applyProtection="1">
      <alignment horizontal="center" vertical="center"/>
    </xf>
    <xf numFmtId="0" fontId="2" fillId="6" borderId="0" xfId="32" applyFont="1" applyFill="1" applyBorder="1" applyAlignment="1" applyProtection="1">
      <alignment horizontal="center" vertical="center"/>
    </xf>
    <xf numFmtId="0" fontId="8" fillId="6" borderId="2" xfId="32" applyFont="1" applyFill="1" applyBorder="1" applyAlignment="1" applyProtection="1">
      <alignment vertical="center"/>
    </xf>
    <xf numFmtId="0" fontId="8" fillId="6" borderId="0" xfId="32" applyFont="1" applyFill="1" applyBorder="1" applyAlignment="1" applyProtection="1">
      <alignment vertical="center"/>
    </xf>
    <xf numFmtId="0" fontId="8" fillId="6" borderId="2" xfId="69" applyFont="1" applyFill="1" applyBorder="1" applyAlignment="1" applyProtection="1">
      <alignment horizontal="center" vertical="center"/>
    </xf>
    <xf numFmtId="0" fontId="8" fillId="6" borderId="2" xfId="69" applyFont="1" applyFill="1" applyBorder="1" applyAlignment="1" applyProtection="1">
      <alignment horizontal="justify" vertical="center"/>
    </xf>
    <xf numFmtId="0" fontId="2" fillId="6" borderId="2" xfId="32" applyFont="1" applyFill="1" applyBorder="1" applyAlignment="1" applyProtection="1">
      <alignment vertical="center"/>
    </xf>
    <xf numFmtId="0" fontId="2" fillId="6" borderId="2" xfId="69" applyNumberFormat="1" applyFont="1" applyFill="1" applyBorder="1" applyAlignment="1" applyProtection="1">
      <alignment horizontal="left" vertical="center" wrapText="1"/>
    </xf>
    <xf numFmtId="0" fontId="52" fillId="6" borderId="2" xfId="69" applyFont="1" applyFill="1" applyBorder="1" applyAlignment="1" applyProtection="1">
      <alignment horizontal="center" vertical="center" wrapText="1"/>
    </xf>
    <xf numFmtId="0" fontId="6" fillId="6" borderId="2" xfId="67" applyFont="1" applyFill="1" applyBorder="1" applyAlignment="1">
      <alignment horizontal="center" vertical="top" wrapText="1"/>
    </xf>
    <xf numFmtId="2" fontId="52" fillId="6" borderId="2" xfId="0" applyNumberFormat="1" applyFont="1" applyFill="1" applyBorder="1" applyAlignment="1" applyProtection="1">
      <alignment horizontal="center" vertical="center" wrapText="1"/>
      <protection locked="0"/>
    </xf>
    <xf numFmtId="43" fontId="52" fillId="6" borderId="2" xfId="72" applyFont="1" applyFill="1" applyBorder="1" applyAlignment="1" applyProtection="1">
      <alignment horizontal="center" vertical="center" wrapText="1"/>
    </xf>
    <xf numFmtId="0" fontId="8" fillId="6" borderId="2" xfId="69" applyNumberFormat="1" applyFont="1" applyFill="1" applyBorder="1" applyAlignment="1" applyProtection="1">
      <alignment horizontal="left" vertical="top" wrapText="1"/>
    </xf>
    <xf numFmtId="0" fontId="52" fillId="6" borderId="2" xfId="67" applyFont="1" applyFill="1" applyBorder="1" applyAlignment="1">
      <alignment horizontal="center" vertical="top" wrapText="1"/>
    </xf>
    <xf numFmtId="0" fontId="8" fillId="6" borderId="2" xfId="32" applyFont="1" applyFill="1" applyBorder="1" applyAlignment="1" applyProtection="1">
      <alignment horizontal="center" vertical="center" wrapText="1"/>
      <protection locked="0"/>
    </xf>
    <xf numFmtId="0" fontId="2" fillId="6" borderId="2" xfId="69" applyNumberFormat="1" applyFont="1" applyFill="1" applyBorder="1" applyAlignment="1" applyProtection="1">
      <alignment horizontal="left" vertical="top" wrapText="1"/>
    </xf>
    <xf numFmtId="0" fontId="6" fillId="6" borderId="2" xfId="67" applyFont="1" applyFill="1" applyBorder="1" applyAlignment="1">
      <alignment horizontal="center" vertical="center" wrapText="1"/>
    </xf>
    <xf numFmtId="0" fontId="52" fillId="6" borderId="2" xfId="67" applyFont="1" applyFill="1" applyBorder="1" applyAlignment="1">
      <alignment horizontal="center" vertical="center" wrapText="1"/>
    </xf>
    <xf numFmtId="0" fontId="2" fillId="6" borderId="2" xfId="32" applyFont="1" applyFill="1" applyBorder="1" applyAlignment="1" applyProtection="1">
      <alignment horizontal="left" vertical="top" wrapText="1"/>
    </xf>
    <xf numFmtId="0" fontId="2" fillId="6" borderId="2" xfId="32" applyFont="1" applyFill="1" applyBorder="1" applyAlignment="1" applyProtection="1">
      <alignment horizontal="center" vertical="center"/>
      <protection locked="0"/>
    </xf>
    <xf numFmtId="0" fontId="54" fillId="6" borderId="2" xfId="69" applyFont="1" applyFill="1" applyBorder="1" applyAlignment="1" applyProtection="1">
      <alignment vertical="center"/>
    </xf>
    <xf numFmtId="0" fontId="31" fillId="6" borderId="2" xfId="32" applyFont="1" applyFill="1" applyBorder="1" applyAlignment="1" applyProtection="1">
      <alignment horizontal="center" vertical="center"/>
    </xf>
    <xf numFmtId="0" fontId="31" fillId="6" borderId="2" xfId="32" applyFont="1" applyFill="1" applyBorder="1" applyAlignment="1">
      <alignment horizontal="center" vertical="center"/>
    </xf>
    <xf numFmtId="0" fontId="2" fillId="6" borderId="2" xfId="69" applyFont="1" applyFill="1" applyBorder="1" applyAlignment="1" applyProtection="1">
      <alignment horizontal="left" vertical="top" wrapText="1"/>
    </xf>
    <xf numFmtId="0" fontId="54" fillId="6" borderId="2" xfId="69" applyFont="1" applyFill="1" applyBorder="1" applyAlignment="1" applyProtection="1">
      <alignment horizontal="justify" vertical="center" wrapText="1"/>
    </xf>
    <xf numFmtId="0" fontId="55" fillId="6" borderId="2" xfId="69" applyFont="1" applyFill="1" applyBorder="1" applyAlignment="1" applyProtection="1">
      <alignment horizontal="justify" vertical="top" wrapText="1"/>
    </xf>
    <xf numFmtId="0" fontId="31" fillId="6" borderId="2" xfId="32" applyFont="1" applyFill="1" applyBorder="1" applyAlignment="1" applyProtection="1">
      <alignment horizontal="center" vertical="center" wrapText="1"/>
    </xf>
    <xf numFmtId="0" fontId="2" fillId="6" borderId="2" xfId="69" applyFont="1" applyFill="1" applyBorder="1" applyAlignment="1" applyProtection="1">
      <alignment horizontal="justify" vertical="center"/>
    </xf>
    <xf numFmtId="0" fontId="8" fillId="6" borderId="2" xfId="69" applyFont="1" applyFill="1" applyBorder="1" applyAlignment="1" applyProtection="1">
      <alignment horizontal="left" vertical="center"/>
    </xf>
    <xf numFmtId="0" fontId="55" fillId="6" borderId="2" xfId="69" applyFont="1" applyFill="1" applyBorder="1" applyAlignment="1" applyProtection="1">
      <alignment horizontal="justify" vertical="justify" wrapText="1"/>
    </xf>
    <xf numFmtId="0" fontId="2" fillId="6" borderId="2" xfId="69" applyFont="1" applyFill="1" applyBorder="1" applyAlignment="1" applyProtection="1">
      <alignment horizontal="justify" vertical="top" wrapText="1"/>
    </xf>
    <xf numFmtId="0" fontId="8" fillId="6" borderId="2" xfId="69" applyFont="1" applyFill="1" applyBorder="1" applyAlignment="1" applyProtection="1">
      <alignment horizontal="center" vertical="center" wrapText="1"/>
    </xf>
    <xf numFmtId="0" fontId="52" fillId="6" borderId="2" xfId="69" applyFont="1" applyFill="1" applyBorder="1" applyAlignment="1">
      <alignment horizontal="center" vertical="center" wrapText="1"/>
    </xf>
    <xf numFmtId="0" fontId="8" fillId="6" borderId="2" xfId="69" applyFont="1" applyFill="1" applyBorder="1" applyAlignment="1" applyProtection="1">
      <alignment horizontal="justify" vertical="justify" wrapText="1"/>
    </xf>
    <xf numFmtId="0" fontId="8" fillId="6" borderId="2" xfId="32" applyFont="1" applyFill="1" applyBorder="1" applyAlignment="1" applyProtection="1">
      <alignment horizontal="center" vertical="center"/>
      <protection locked="0"/>
    </xf>
    <xf numFmtId="2" fontId="52" fillId="6" borderId="2" xfId="67" applyNumberFormat="1" applyFont="1" applyFill="1" applyBorder="1" applyAlignment="1" applyProtection="1">
      <alignment horizontal="center" vertical="center" wrapText="1"/>
      <protection locked="0"/>
    </xf>
    <xf numFmtId="0" fontId="2" fillId="6" borderId="2" xfId="69" applyFont="1" applyFill="1" applyBorder="1" applyAlignment="1" applyProtection="1">
      <alignment horizontal="justify" vertical="justify" wrapText="1"/>
    </xf>
    <xf numFmtId="0" fontId="56" fillId="6" borderId="2" xfId="70" applyFont="1" applyFill="1" applyBorder="1" applyAlignment="1" applyProtection="1">
      <alignment horizontal="justify" vertical="center" wrapText="1"/>
    </xf>
    <xf numFmtId="0" fontId="2" fillId="6" borderId="2" xfId="32" applyFill="1" applyBorder="1" applyAlignment="1">
      <alignment horizontal="center" vertical="center"/>
    </xf>
    <xf numFmtId="0" fontId="56" fillId="6" borderId="2" xfId="70" applyFont="1" applyFill="1" applyBorder="1" applyAlignment="1" applyProtection="1">
      <alignment horizontal="left" vertical="top" wrapText="1"/>
    </xf>
    <xf numFmtId="0" fontId="56" fillId="6" borderId="2" xfId="71" applyFont="1" applyFill="1" applyBorder="1" applyAlignment="1" applyProtection="1">
      <alignment horizontal="center" vertical="center" wrapText="1"/>
    </xf>
    <xf numFmtId="0" fontId="52" fillId="6" borderId="2" xfId="32" applyFont="1" applyFill="1" applyBorder="1" applyAlignment="1">
      <alignment horizontal="center" vertical="center" wrapText="1"/>
    </xf>
    <xf numFmtId="0" fontId="2" fillId="6" borderId="2" xfId="54" applyFont="1" applyFill="1" applyBorder="1" applyAlignment="1" applyProtection="1">
      <alignment horizontal="justify" vertical="top" wrapText="1"/>
    </xf>
    <xf numFmtId="0" fontId="2" fillId="6" borderId="2" xfId="32" applyFont="1" applyFill="1" applyBorder="1" applyAlignment="1" applyProtection="1">
      <alignment horizontal="justify" vertical="justify" wrapText="1"/>
    </xf>
    <xf numFmtId="0" fontId="8" fillId="6" borderId="2" xfId="32" applyFont="1" applyFill="1" applyBorder="1" applyAlignment="1" applyProtection="1">
      <alignment horizontal="justify" vertical="justify" wrapText="1"/>
    </xf>
    <xf numFmtId="0" fontId="31" fillId="6" borderId="2" xfId="32" applyFont="1" applyFill="1" applyBorder="1" applyAlignment="1" applyProtection="1">
      <alignment vertical="center"/>
    </xf>
    <xf numFmtId="0" fontId="8" fillId="6" borderId="2" xfId="32" applyFont="1" applyFill="1" applyBorder="1" applyAlignment="1" applyProtection="1">
      <alignment horizontal="left" vertical="center" wrapText="1"/>
    </xf>
    <xf numFmtId="0" fontId="8" fillId="6" borderId="0" xfId="32" applyFont="1" applyFill="1" applyBorder="1" applyAlignment="1" applyProtection="1">
      <alignment horizontal="justify" vertical="center"/>
    </xf>
    <xf numFmtId="0" fontId="8" fillId="6" borderId="2" xfId="32" applyFont="1" applyFill="1" applyBorder="1" applyAlignment="1" applyProtection="1">
      <alignment horizontal="left" vertical="top" wrapText="1"/>
    </xf>
    <xf numFmtId="0" fontId="8" fillId="6" borderId="2" xfId="32" applyFont="1" applyFill="1" applyBorder="1" applyAlignment="1" applyProtection="1">
      <alignment horizontal="justify" vertical="center"/>
      <protection locked="0"/>
    </xf>
    <xf numFmtId="0" fontId="52" fillId="6" borderId="2" xfId="54" applyFont="1" applyFill="1" applyBorder="1" applyAlignment="1" applyProtection="1">
      <alignment horizontal="center" vertical="center" wrapText="1"/>
    </xf>
    <xf numFmtId="0" fontId="52" fillId="6" borderId="2" xfId="0" applyFont="1" applyFill="1" applyBorder="1" applyAlignment="1" applyProtection="1">
      <alignment horizontal="center" vertical="center" wrapText="1"/>
      <protection locked="0"/>
    </xf>
    <xf numFmtId="0" fontId="8" fillId="6" borderId="2" xfId="32" applyFont="1" applyFill="1" applyBorder="1" applyAlignment="1" applyProtection="1">
      <alignment horizontal="left" vertical="center"/>
    </xf>
    <xf numFmtId="0" fontId="2" fillId="6" borderId="2" xfId="69" applyFont="1" applyFill="1" applyBorder="1" applyAlignment="1" applyProtection="1">
      <alignment horizontal="left" vertical="center" wrapText="1"/>
    </xf>
    <xf numFmtId="0" fontId="2" fillId="6" borderId="2" xfId="69" applyFont="1" applyFill="1" applyBorder="1" applyAlignment="1" applyProtection="1">
      <alignment horizontal="justify" vertical="center" wrapText="1"/>
    </xf>
    <xf numFmtId="0" fontId="2" fillId="6" borderId="2" xfId="69" applyFont="1" applyFill="1" applyBorder="1" applyAlignment="1" applyProtection="1">
      <alignment vertical="top" wrapText="1"/>
    </xf>
    <xf numFmtId="0" fontId="2" fillId="6" borderId="2" xfId="67" applyFont="1" applyFill="1" applyBorder="1" applyAlignment="1" applyProtection="1">
      <alignment horizontal="justify" vertical="top" wrapText="1"/>
    </xf>
    <xf numFmtId="0" fontId="30" fillId="6" borderId="2" xfId="69" applyFont="1" applyFill="1" applyBorder="1" applyAlignment="1" applyProtection="1">
      <alignment vertical="center"/>
    </xf>
    <xf numFmtId="0" fontId="8" fillId="6" borderId="2" xfId="69" applyFont="1" applyFill="1" applyBorder="1" applyAlignment="1" applyProtection="1">
      <alignment horizontal="left" vertical="center" wrapText="1"/>
    </xf>
    <xf numFmtId="0" fontId="2" fillId="6" borderId="2" xfId="69" applyFont="1" applyFill="1" applyBorder="1" applyAlignment="1" applyProtection="1">
      <alignment vertical="center" wrapText="1"/>
      <protection locked="0"/>
    </xf>
    <xf numFmtId="43" fontId="49" fillId="6" borderId="2" xfId="72" applyFont="1" applyFill="1" applyBorder="1" applyAlignment="1" applyProtection="1">
      <alignment horizontal="center" vertical="center" wrapText="1"/>
    </xf>
    <xf numFmtId="0" fontId="31" fillId="6" borderId="0" xfId="32" applyFont="1" applyFill="1" applyBorder="1" applyAlignment="1" applyProtection="1">
      <alignment horizontal="center" vertical="center"/>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8" fillId="6" borderId="0" xfId="32" applyFont="1" applyFill="1" applyBorder="1" applyAlignment="1" applyProtection="1">
      <alignment horizontal="center" vertical="center"/>
    </xf>
    <xf numFmtId="0" fontId="46" fillId="6" borderId="0" xfId="32" applyFont="1" applyFill="1" applyBorder="1" applyAlignment="1" applyProtection="1">
      <alignment horizontal="center" vertical="center"/>
    </xf>
    <xf numFmtId="43" fontId="8" fillId="6" borderId="0" xfId="72" applyFont="1" applyFill="1" applyBorder="1" applyAlignment="1" applyProtection="1">
      <alignment horizontal="center" vertical="center"/>
    </xf>
    <xf numFmtId="0" fontId="46"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0" fillId="6" borderId="0" xfId="0" applyFill="1" applyProtection="1"/>
    <xf numFmtId="0" fontId="3" fillId="6" borderId="2" xfId="1" applyFont="1" applyFill="1" applyBorder="1" applyAlignment="1" applyProtection="1">
      <alignment horizontal="center" vertical="center" wrapText="1"/>
    </xf>
    <xf numFmtId="0" fontId="3" fillId="6" borderId="2" xfId="1" applyFont="1" applyFill="1" applyBorder="1" applyAlignment="1" applyProtection="1">
      <alignment horizontal="left" vertical="center" wrapText="1"/>
    </xf>
    <xf numFmtId="1" fontId="3" fillId="6" borderId="2" xfId="1" applyNumberFormat="1" applyFont="1" applyFill="1" applyBorder="1" applyAlignment="1">
      <alignment horizontal="center" vertical="center" wrapText="1"/>
    </xf>
    <xf numFmtId="2" fontId="3" fillId="6" borderId="2" xfId="0" applyNumberFormat="1" applyFont="1" applyFill="1" applyBorder="1" applyAlignment="1" applyProtection="1">
      <alignment horizontal="center" vertical="center" wrapText="1"/>
      <protection locked="0"/>
    </xf>
    <xf numFmtId="43" fontId="3" fillId="6" borderId="2" xfId="72" applyFont="1" applyFill="1" applyBorder="1" applyAlignment="1" applyProtection="1">
      <alignment horizontal="center" vertical="center" wrapText="1"/>
    </xf>
    <xf numFmtId="0" fontId="3" fillId="6" borderId="2" xfId="1" applyFont="1" applyFill="1" applyBorder="1" applyAlignment="1" applyProtection="1">
      <alignment vertical="center" wrapText="1"/>
    </xf>
    <xf numFmtId="1" fontId="3" fillId="6" borderId="2" xfId="1" applyNumberFormat="1" applyFont="1" applyFill="1" applyBorder="1" applyAlignment="1">
      <alignment vertical="center" wrapText="1"/>
    </xf>
    <xf numFmtId="2" fontId="3" fillId="6" borderId="2" xfId="0" applyNumberFormat="1" applyFont="1" applyFill="1" applyBorder="1" applyAlignment="1" applyProtection="1">
      <alignment vertical="center" wrapText="1"/>
      <protection locked="0"/>
    </xf>
    <xf numFmtId="0" fontId="0" fillId="6" borderId="2" xfId="0" applyFill="1" applyBorder="1" applyAlignment="1" applyProtection="1">
      <alignment vertical="center" wrapText="1"/>
      <protection locked="0"/>
    </xf>
    <xf numFmtId="2" fontId="3" fillId="6" borderId="2" xfId="1" applyNumberFormat="1" applyFont="1" applyFill="1" applyBorder="1" applyAlignment="1" applyProtection="1">
      <alignment horizontal="center" vertical="center" wrapText="1"/>
      <protection locked="0"/>
    </xf>
    <xf numFmtId="43" fontId="1" fillId="6" borderId="2" xfId="72" applyFont="1" applyFill="1" applyBorder="1" applyAlignment="1" applyProtection="1">
      <alignment horizontal="center" vertical="center" wrapText="1"/>
    </xf>
    <xf numFmtId="0" fontId="0" fillId="6" borderId="0" xfId="0" applyFill="1"/>
    <xf numFmtId="0" fontId="36" fillId="6" borderId="2" xfId="68" applyFont="1" applyFill="1" applyBorder="1" applyAlignment="1" applyProtection="1">
      <alignment wrapText="1"/>
    </xf>
    <xf numFmtId="0" fontId="3" fillId="6" borderId="0" xfId="1" applyFont="1" applyFill="1" applyBorder="1" applyProtection="1"/>
    <xf numFmtId="0" fontId="8" fillId="6" borderId="2" xfId="58" applyFont="1" applyFill="1" applyBorder="1" applyAlignment="1" applyProtection="1">
      <alignment horizontal="center" vertical="center" wrapText="1"/>
    </xf>
    <xf numFmtId="0" fontId="8" fillId="6" borderId="2" xfId="58" applyFont="1" applyFill="1" applyBorder="1" applyAlignment="1">
      <alignment horizontal="center" vertical="center" wrapText="1"/>
    </xf>
    <xf numFmtId="0" fontId="2" fillId="6" borderId="0" xfId="1" applyFont="1" applyFill="1" applyBorder="1" applyProtection="1"/>
    <xf numFmtId="0" fontId="2" fillId="6" borderId="2" xfId="1" applyFont="1" applyFill="1" applyBorder="1" applyAlignment="1" applyProtection="1">
      <alignment horizontal="center" vertical="center" wrapText="1"/>
    </xf>
    <xf numFmtId="0" fontId="8" fillId="6" borderId="2" xfId="58" applyFont="1" applyFill="1" applyBorder="1" applyAlignment="1" applyProtection="1">
      <alignment horizontal="left" vertical="center" wrapText="1"/>
    </xf>
    <xf numFmtId="0" fontId="2" fillId="6" borderId="2" xfId="1" applyFont="1" applyFill="1" applyBorder="1" applyAlignment="1" applyProtection="1">
      <alignment horizontal="left" vertical="center" wrapText="1"/>
    </xf>
    <xf numFmtId="0" fontId="45" fillId="6" borderId="2" xfId="68" applyFill="1" applyBorder="1" applyAlignment="1">
      <alignment horizontal="center" vertical="center"/>
    </xf>
    <xf numFmtId="2" fontId="2" fillId="6" borderId="2" xfId="1" applyNumberFormat="1" applyFont="1" applyFill="1" applyBorder="1" applyAlignment="1" applyProtection="1">
      <alignment horizontal="center" vertical="center" wrapText="1"/>
      <protection locked="0"/>
    </xf>
    <xf numFmtId="0" fontId="8" fillId="6" borderId="2" xfId="1" applyFont="1" applyFill="1" applyBorder="1" applyAlignment="1" applyProtection="1">
      <alignment horizontal="left" vertical="center" wrapText="1"/>
    </xf>
    <xf numFmtId="0" fontId="2" fillId="6" borderId="2" xfId="1" applyFont="1" applyFill="1" applyBorder="1" applyAlignment="1" applyProtection="1">
      <alignment horizontal="left" vertical="top" wrapText="1"/>
    </xf>
    <xf numFmtId="1" fontId="2" fillId="6" borderId="2" xfId="1" quotePrefix="1" applyNumberFormat="1" applyFill="1" applyBorder="1" applyAlignment="1">
      <alignment horizontal="center" vertical="center" wrapText="1"/>
    </xf>
    <xf numFmtId="0" fontId="2" fillId="6" borderId="2" xfId="58" applyFont="1" applyFill="1" applyBorder="1" applyAlignment="1" applyProtection="1">
      <alignment horizontal="center" vertical="center"/>
    </xf>
    <xf numFmtId="0" fontId="2" fillId="6" borderId="2" xfId="58" applyFont="1" applyFill="1" applyBorder="1" applyAlignment="1" applyProtection="1">
      <alignment horizontal="justify" vertical="center"/>
    </xf>
    <xf numFmtId="0" fontId="3" fillId="6" borderId="2" xfId="1" applyFont="1" applyFill="1" applyBorder="1" applyAlignment="1">
      <alignment horizontal="left" vertical="top" wrapText="1"/>
    </xf>
    <xf numFmtId="0" fontId="2" fillId="6" borderId="0" xfId="1" applyFont="1" applyFill="1" applyBorder="1" applyAlignment="1" applyProtection="1">
      <alignment horizontal="center"/>
    </xf>
    <xf numFmtId="0" fontId="8" fillId="6" borderId="2" xfId="1" applyFont="1" applyFill="1" applyBorder="1" applyAlignment="1" applyProtection="1">
      <alignment horizontal="left" vertical="top" wrapText="1"/>
    </xf>
    <xf numFmtId="1" fontId="2" fillId="6" borderId="2" xfId="1" quotePrefix="1" applyNumberFormat="1" applyFill="1" applyBorder="1" applyAlignment="1">
      <alignment horizontal="center" vertical="top" wrapText="1"/>
    </xf>
    <xf numFmtId="1" fontId="8" fillId="6" borderId="2" xfId="1" applyNumberFormat="1" applyFont="1" applyFill="1" applyBorder="1" applyAlignment="1" applyProtection="1">
      <alignment horizontal="center" vertical="center" wrapText="1"/>
    </xf>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2" fillId="6" borderId="0" xfId="1" applyFill="1" applyAlignment="1">
      <alignment horizontal="center" vertical="top"/>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1" applyFont="1" applyFill="1" applyAlignment="1">
      <alignment horizontal="center" vertical="top"/>
    </xf>
    <xf numFmtId="0" fontId="2" fillId="0" borderId="2" xfId="73" applyFont="1" applyBorder="1" applyAlignment="1" applyProtection="1">
      <alignment horizontal="left" vertical="center"/>
      <protection locked="0"/>
    </xf>
    <xf numFmtId="0" fontId="2" fillId="0" borderId="2" xfId="73" applyFont="1" applyBorder="1" applyAlignment="1">
      <alignment horizontal="left" vertical="center"/>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62" fillId="0" borderId="0" xfId="74" applyFont="1" applyFill="1" applyAlignment="1" applyProtection="1">
      <alignment horizontal="center" vertical="top" wrapText="1"/>
    </xf>
    <xf numFmtId="0" fontId="61" fillId="0" borderId="1" xfId="58" applyFont="1" applyFill="1" applyBorder="1" applyAlignment="1" applyProtection="1">
      <alignment horizontal="left" wrapText="1"/>
      <protection locked="0"/>
    </xf>
    <xf numFmtId="0" fontId="61" fillId="0" borderId="7" xfId="58" applyFont="1" applyFill="1" applyBorder="1" applyAlignment="1" applyProtection="1">
      <alignment horizontal="left" wrapText="1"/>
      <protection locked="0"/>
    </xf>
    <xf numFmtId="0" fontId="61" fillId="0" borderId="10" xfId="74" applyFont="1" applyFill="1" applyBorder="1" applyAlignment="1" applyProtection="1">
      <alignment horizontal="center" vertical="top" wrapText="1"/>
    </xf>
    <xf numFmtId="0" fontId="61" fillId="0" borderId="12" xfId="74" applyFont="1" applyFill="1" applyBorder="1" applyAlignment="1" applyProtection="1">
      <alignment horizontal="center" vertical="top" wrapText="1"/>
    </xf>
    <xf numFmtId="0" fontId="61" fillId="0" borderId="2" xfId="74" applyFont="1" applyFill="1" applyBorder="1" applyAlignment="1" applyProtection="1">
      <alignment horizontal="center" vertical="top"/>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61" fillId="8" borderId="2" xfId="58" applyFont="1" applyFill="1" applyBorder="1" applyAlignment="1" applyProtection="1">
      <alignment vertical="center" wrapText="1"/>
    </xf>
    <xf numFmtId="0" fontId="61" fillId="8" borderId="1" xfId="58" applyFont="1" applyFill="1" applyBorder="1" applyAlignment="1" applyProtection="1">
      <alignment vertical="center" wrapText="1"/>
    </xf>
    <xf numFmtId="0" fontId="61" fillId="8" borderId="3" xfId="58" applyFont="1" applyFill="1" applyBorder="1" applyAlignment="1" applyProtection="1">
      <alignment vertical="center" wrapText="1"/>
    </xf>
    <xf numFmtId="0" fontId="61" fillId="8" borderId="7" xfId="58" applyFont="1" applyFill="1" applyBorder="1" applyAlignment="1" applyProtection="1">
      <alignment vertical="center" wrapText="1"/>
    </xf>
    <xf numFmtId="0" fontId="60" fillId="0" borderId="2" xfId="55" applyFont="1" applyFill="1" applyBorder="1" applyAlignment="1" applyProtection="1">
      <alignment horizontal="center" vertical="center" wrapText="1"/>
    </xf>
    <xf numFmtId="0" fontId="47"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39" fillId="6" borderId="2" xfId="55" applyFont="1" applyFill="1" applyBorder="1" applyAlignment="1" applyProtection="1">
      <alignment horizontal="left" vertical="center" wrapText="1"/>
    </xf>
    <xf numFmtId="1" fontId="38" fillId="6" borderId="2" xfId="1" applyNumberFormat="1" applyFont="1" applyFill="1" applyBorder="1" applyAlignment="1" applyProtection="1">
      <alignment horizontal="center" vertical="center" wrapText="1"/>
    </xf>
    <xf numFmtId="0" fontId="38" fillId="6" borderId="2" xfId="55" applyFont="1" applyFill="1" applyBorder="1" applyAlignment="1" applyProtection="1">
      <alignment horizontal="center" vertical="center" wrapText="1"/>
    </xf>
    <xf numFmtId="0" fontId="4" fillId="6" borderId="8" xfId="55" applyFont="1" applyFill="1" applyBorder="1" applyAlignment="1" applyProtection="1">
      <alignment horizontal="center" vertical="center" wrapText="1"/>
    </xf>
    <xf numFmtId="0" fontId="4" fillId="6" borderId="9" xfId="55" applyFont="1" applyFill="1" applyBorder="1" applyAlignment="1" applyProtection="1">
      <alignment horizontal="center" vertical="center" wrapText="1"/>
    </xf>
    <xf numFmtId="0" fontId="4" fillId="6" borderId="11"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4" fillId="6" borderId="7" xfId="55" applyFont="1" applyFill="1" applyBorder="1" applyAlignment="1" applyProtection="1">
      <alignment horizontal="center" vertical="center" wrapText="1"/>
    </xf>
    <xf numFmtId="0" fontId="8" fillId="6" borderId="2" xfId="69" applyFont="1" applyFill="1" applyBorder="1" applyAlignment="1" applyProtection="1">
      <alignment horizontal="center" vertical="center"/>
    </xf>
    <xf numFmtId="0" fontId="46" fillId="6" borderId="2" xfId="69" applyFont="1" applyFill="1" applyBorder="1" applyAlignment="1" applyProtection="1">
      <alignment horizontal="left" vertical="center" wrapText="1"/>
    </xf>
    <xf numFmtId="0" fontId="2" fillId="6" borderId="2" xfId="32" applyFont="1" applyFill="1" applyBorder="1" applyAlignment="1" applyProtection="1">
      <alignment horizontal="center" vertical="center" wrapText="1"/>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7" fillId="6" borderId="7" xfId="32" applyFont="1" applyFill="1" applyBorder="1" applyAlignment="1" applyProtection="1">
      <alignment horizontal="center" vertical="center" wrapText="1"/>
    </xf>
    <xf numFmtId="0" fontId="7" fillId="6" borderId="2" xfId="54" applyFont="1" applyFill="1" applyBorder="1" applyAlignment="1" applyProtection="1">
      <alignment horizontal="left" vertical="top" wrapText="1"/>
    </xf>
    <xf numFmtId="1" fontId="3" fillId="6" borderId="2" xfId="1" applyNumberFormat="1" applyFont="1" applyFill="1" applyBorder="1" applyAlignment="1" applyProtection="1">
      <alignment horizontal="center" vertical="center" wrapText="1"/>
    </xf>
    <xf numFmtId="0" fontId="3" fillId="6" borderId="2" xfId="1"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7" fillId="6" borderId="7" xfId="0" applyFont="1" applyFill="1" applyBorder="1" applyAlignment="1" applyProtection="1">
      <alignment horizontal="center" vertical="center"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0" fontId="4" fillId="6" borderId="7" xfId="58"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353785</xdr:colOff>
      <xdr:row>0</xdr:row>
      <xdr:rowOff>95248</xdr:rowOff>
    </xdr:from>
    <xdr:to>
      <xdr:col>5</xdr:col>
      <xdr:colOff>1646464</xdr:colOff>
      <xdr:row>0</xdr:row>
      <xdr:rowOff>625927</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11185071" y="95248"/>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1092200</xdr:colOff>
      <xdr:row>0</xdr:row>
      <xdr:rowOff>160564</xdr:rowOff>
    </xdr:from>
    <xdr:ext cx="900794" cy="451758"/>
    <xdr:pic>
      <xdr:nvPicPr>
        <xdr:cNvPr id="4" name="Picture 3" descr="D:\personal\sujitda\lyons engineering\logo.jp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cstate="print"/>
        <a:srcRect/>
        <a:stretch>
          <a:fillRect/>
        </a:stretch>
      </xdr:blipFill>
      <xdr:spPr bwMode="auto">
        <a:xfrm>
          <a:off x="14109700" y="160564"/>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133349</xdr:colOff>
      <xdr:row>0</xdr:row>
      <xdr:rowOff>0</xdr:rowOff>
    </xdr:from>
    <xdr:ext cx="1442357" cy="571500"/>
    <xdr:pic>
      <xdr:nvPicPr>
        <xdr:cNvPr id="4" name="Picture 3"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10278835" y="0"/>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714870</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1045028</xdr:colOff>
      <xdr:row>0</xdr:row>
      <xdr:rowOff>43543</xdr:rowOff>
    </xdr:from>
    <xdr:ext cx="1442358" cy="571500"/>
    <xdr:pic>
      <xdr:nvPicPr>
        <xdr:cNvPr id="4" name="Picture 3"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2605657" y="43543"/>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729343</xdr:colOff>
      <xdr:row>0</xdr:row>
      <xdr:rowOff>383722</xdr:rowOff>
    </xdr:from>
    <xdr:ext cx="1440997" cy="571500"/>
    <xdr:pic>
      <xdr:nvPicPr>
        <xdr:cNvPr id="5" name="Picture 4" descr="D:\personal\sujitda\lyons engineering\logo.jp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2" cstate="print"/>
        <a:srcRect/>
        <a:stretch>
          <a:fillRect/>
        </a:stretch>
      </xdr:blipFill>
      <xdr:spPr bwMode="auto">
        <a:xfrm>
          <a:off x="11517086" y="383722"/>
          <a:ext cx="1440997" cy="57150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1692729</xdr:colOff>
      <xdr:row>0</xdr:row>
      <xdr:rowOff>182336</xdr:rowOff>
    </xdr:from>
    <xdr:ext cx="1306286" cy="394607"/>
    <xdr:pic>
      <xdr:nvPicPr>
        <xdr:cNvPr id="4" name="Picture 3"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3558158" y="182336"/>
          <a:ext cx="1306286" cy="394607"/>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4" sqref="B4:P4"/>
    </sheetView>
  </sheetViews>
  <sheetFormatPr defaultColWidth="9.109375" defaultRowHeight="13.2"/>
  <cols>
    <col min="1" max="1" width="15.6640625" style="20" customWidth="1"/>
    <col min="2" max="16384" width="9.109375" style="20"/>
  </cols>
  <sheetData>
    <row r="1" spans="1:16" ht="23.25" customHeight="1">
      <c r="A1" s="298" t="s">
        <v>826</v>
      </c>
      <c r="B1" s="299"/>
      <c r="C1" s="299"/>
      <c r="D1" s="299"/>
      <c r="E1" s="299"/>
      <c r="F1" s="299"/>
      <c r="G1" s="299"/>
      <c r="H1" s="299"/>
      <c r="I1" s="299"/>
      <c r="J1" s="299"/>
      <c r="K1" s="299"/>
      <c r="L1" s="299"/>
      <c r="M1" s="299"/>
      <c r="N1" s="299"/>
      <c r="O1" s="299"/>
      <c r="P1" s="299"/>
    </row>
    <row r="2" spans="1:16" ht="25.5" customHeight="1">
      <c r="A2" s="300" t="s">
        <v>920</v>
      </c>
      <c r="B2" s="301"/>
      <c r="C2" s="301"/>
      <c r="D2" s="301"/>
      <c r="E2" s="301"/>
      <c r="F2" s="301"/>
      <c r="G2" s="301"/>
      <c r="H2" s="301"/>
      <c r="I2" s="301"/>
      <c r="J2" s="301"/>
      <c r="K2" s="301"/>
      <c r="L2" s="301"/>
      <c r="M2" s="301"/>
      <c r="N2" s="301"/>
      <c r="O2" s="301"/>
      <c r="P2" s="301"/>
    </row>
    <row r="3" spans="1:16" ht="24" customHeight="1">
      <c r="A3" s="298" t="s">
        <v>827</v>
      </c>
      <c r="B3" s="299"/>
      <c r="C3" s="299"/>
      <c r="D3" s="299"/>
      <c r="E3" s="299"/>
      <c r="F3" s="299"/>
      <c r="G3" s="299"/>
      <c r="H3" s="299"/>
      <c r="I3" s="299"/>
      <c r="J3" s="299"/>
      <c r="K3" s="299"/>
      <c r="L3" s="299"/>
      <c r="M3" s="299"/>
      <c r="N3" s="299"/>
      <c r="O3" s="299"/>
      <c r="P3" s="299"/>
    </row>
    <row r="4" spans="1:16" ht="68.25" customHeight="1">
      <c r="A4" s="21">
        <v>1</v>
      </c>
      <c r="B4" s="297" t="s">
        <v>828</v>
      </c>
      <c r="C4" s="296"/>
      <c r="D4" s="296"/>
      <c r="E4" s="296"/>
      <c r="F4" s="296"/>
      <c r="G4" s="296"/>
      <c r="H4" s="296"/>
      <c r="I4" s="296"/>
      <c r="J4" s="296"/>
      <c r="K4" s="296"/>
      <c r="L4" s="296"/>
      <c r="M4" s="296"/>
      <c r="N4" s="296"/>
      <c r="O4" s="296"/>
      <c r="P4" s="296"/>
    </row>
    <row r="5" spans="1:16" ht="30" customHeight="1">
      <c r="A5" s="21">
        <v>2</v>
      </c>
      <c r="B5" s="297" t="s">
        <v>829</v>
      </c>
      <c r="C5" s="297"/>
      <c r="D5" s="297"/>
      <c r="E5" s="297"/>
      <c r="F5" s="297"/>
      <c r="G5" s="297"/>
      <c r="H5" s="297"/>
      <c r="I5" s="297"/>
      <c r="J5" s="297"/>
      <c r="K5" s="297"/>
      <c r="L5" s="297"/>
      <c r="M5" s="297"/>
      <c r="N5" s="297"/>
      <c r="O5" s="297"/>
      <c r="P5" s="297"/>
    </row>
    <row r="6" spans="1:16" ht="30" customHeight="1">
      <c r="A6" s="21">
        <v>3</v>
      </c>
      <c r="B6" s="297" t="s">
        <v>830</v>
      </c>
      <c r="C6" s="297"/>
      <c r="D6" s="297"/>
      <c r="E6" s="297"/>
      <c r="F6" s="297"/>
      <c r="G6" s="297"/>
      <c r="H6" s="297"/>
      <c r="I6" s="297"/>
      <c r="J6" s="297"/>
      <c r="K6" s="297"/>
      <c r="L6" s="297"/>
      <c r="M6" s="297"/>
      <c r="N6" s="297"/>
      <c r="O6" s="297"/>
      <c r="P6" s="297"/>
    </row>
    <row r="7" spans="1:16" ht="43.95" customHeight="1">
      <c r="A7" s="21">
        <v>3</v>
      </c>
      <c r="B7" s="296" t="s">
        <v>831</v>
      </c>
      <c r="C7" s="296"/>
      <c r="D7" s="296"/>
      <c r="E7" s="296"/>
      <c r="F7" s="296"/>
      <c r="G7" s="296"/>
      <c r="H7" s="296"/>
      <c r="I7" s="296"/>
      <c r="J7" s="296"/>
      <c r="K7" s="296"/>
      <c r="L7" s="296"/>
      <c r="M7" s="296"/>
      <c r="N7" s="296"/>
      <c r="O7" s="296"/>
      <c r="P7" s="296"/>
    </row>
    <row r="8" spans="1:16" ht="29.25" customHeight="1">
      <c r="A8" s="21">
        <v>4</v>
      </c>
      <c r="B8" s="297" t="s">
        <v>832</v>
      </c>
      <c r="C8" s="297"/>
      <c r="D8" s="297"/>
      <c r="E8" s="297"/>
      <c r="F8" s="297"/>
      <c r="G8" s="297"/>
      <c r="H8" s="297"/>
      <c r="I8" s="297"/>
      <c r="J8" s="297"/>
      <c r="K8" s="297"/>
      <c r="L8" s="297"/>
      <c r="M8" s="297"/>
      <c r="N8" s="297"/>
      <c r="O8" s="297"/>
      <c r="P8" s="297"/>
    </row>
    <row r="9" spans="1:16" ht="39.75" customHeight="1">
      <c r="A9" s="21">
        <v>5</v>
      </c>
      <c r="B9" s="296" t="s">
        <v>833</v>
      </c>
      <c r="C9" s="296"/>
      <c r="D9" s="296"/>
      <c r="E9" s="296"/>
      <c r="F9" s="296"/>
      <c r="G9" s="296"/>
      <c r="H9" s="296"/>
      <c r="I9" s="296"/>
      <c r="J9" s="296"/>
      <c r="K9" s="296"/>
      <c r="L9" s="296"/>
      <c r="M9" s="296"/>
      <c r="N9" s="296"/>
      <c r="O9" s="296"/>
      <c r="P9" s="296"/>
    </row>
    <row r="10" spans="1:16" ht="34.5" customHeight="1">
      <c r="A10" s="21">
        <v>6</v>
      </c>
      <c r="B10" s="296" t="s">
        <v>834</v>
      </c>
      <c r="C10" s="296"/>
      <c r="D10" s="296"/>
      <c r="E10" s="296"/>
      <c r="F10" s="296"/>
      <c r="G10" s="296"/>
      <c r="H10" s="296"/>
      <c r="I10" s="296"/>
      <c r="J10" s="296"/>
      <c r="K10" s="296"/>
      <c r="L10" s="296"/>
      <c r="M10" s="296"/>
      <c r="N10" s="296"/>
      <c r="O10" s="296"/>
      <c r="P10" s="296"/>
    </row>
    <row r="11" spans="1:16" ht="14.25" customHeight="1">
      <c r="A11" s="21"/>
      <c r="B11" s="295" t="s">
        <v>835</v>
      </c>
      <c r="C11" s="295"/>
      <c r="D11" s="295"/>
      <c r="E11" s="295"/>
      <c r="F11" s="295"/>
      <c r="G11" s="295"/>
      <c r="H11" s="295"/>
      <c r="I11" s="295"/>
      <c r="J11" s="295"/>
      <c r="K11" s="295"/>
      <c r="L11" s="295"/>
      <c r="M11" s="295"/>
      <c r="N11" s="295"/>
      <c r="O11" s="295"/>
      <c r="P11" s="295"/>
    </row>
    <row r="12" spans="1:16" ht="21.75" customHeight="1">
      <c r="A12" s="21"/>
      <c r="B12" s="295" t="s">
        <v>836</v>
      </c>
      <c r="C12" s="295"/>
      <c r="D12" s="295"/>
      <c r="E12" s="295"/>
      <c r="F12" s="295"/>
      <c r="G12" s="295"/>
      <c r="H12" s="295"/>
      <c r="I12" s="295"/>
      <c r="J12" s="295"/>
      <c r="K12" s="295"/>
      <c r="L12" s="295"/>
      <c r="M12" s="295"/>
      <c r="N12" s="295"/>
      <c r="O12" s="295"/>
      <c r="P12" s="295"/>
    </row>
    <row r="13" spans="1:16" ht="20.25" customHeight="1">
      <c r="A13" s="21"/>
      <c r="B13" s="295" t="s">
        <v>837</v>
      </c>
      <c r="C13" s="295"/>
      <c r="D13" s="295"/>
      <c r="E13" s="295"/>
      <c r="F13" s="295"/>
      <c r="G13" s="295"/>
      <c r="H13" s="295"/>
      <c r="I13" s="295"/>
      <c r="J13" s="295"/>
      <c r="K13" s="295"/>
      <c r="L13" s="295"/>
      <c r="M13" s="295"/>
      <c r="N13" s="295"/>
      <c r="O13" s="295"/>
      <c r="P13" s="295"/>
    </row>
    <row r="14" spans="1:16" ht="17.25" customHeight="1">
      <c r="A14" s="22" t="s">
        <v>838</v>
      </c>
      <c r="B14" s="296" t="s">
        <v>839</v>
      </c>
      <c r="C14" s="296"/>
      <c r="D14" s="296"/>
      <c r="E14" s="296"/>
      <c r="F14" s="296"/>
      <c r="G14" s="296"/>
      <c r="H14" s="296"/>
      <c r="I14" s="296"/>
      <c r="J14" s="296"/>
      <c r="K14" s="296"/>
      <c r="L14" s="296"/>
      <c r="M14" s="296"/>
      <c r="N14" s="296"/>
      <c r="O14" s="296"/>
      <c r="P14" s="296"/>
    </row>
  </sheetData>
  <sheetProtection password="CEE5" sheet="1" objects="1" scenarios="1" formatCells="0" formatColumns="0" formatRows="0"/>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I28"/>
  <sheetViews>
    <sheetView workbookViewId="0">
      <selection activeCell="C7" sqref="C7:G7"/>
    </sheetView>
  </sheetViews>
  <sheetFormatPr defaultColWidth="19" defaultRowHeight="79.8" customHeight="1"/>
  <cols>
    <col min="1" max="3" width="19" style="29"/>
    <col min="4" max="4" width="24.6640625" style="29" customWidth="1"/>
    <col min="5" max="5" width="24.109375" style="29" customWidth="1"/>
    <col min="6" max="16384" width="19" style="29"/>
  </cols>
  <sheetData>
    <row r="1" spans="1:7" ht="79.8" customHeight="1">
      <c r="A1" s="28"/>
      <c r="B1" s="302" t="s">
        <v>919</v>
      </c>
      <c r="C1" s="302"/>
      <c r="D1" s="302"/>
      <c r="E1" s="302"/>
      <c r="F1" s="302"/>
      <c r="G1" s="302"/>
    </row>
    <row r="2" spans="1:7" s="34" customFormat="1" ht="14.4">
      <c r="A2" s="30"/>
      <c r="B2" s="31"/>
      <c r="C2" s="32"/>
      <c r="D2" s="32"/>
      <c r="E2" s="33" t="s">
        <v>898</v>
      </c>
      <c r="F2" s="303" t="s">
        <v>899</v>
      </c>
      <c r="G2" s="304"/>
    </row>
    <row r="3" spans="1:7" ht="14.4">
      <c r="A3" s="28"/>
      <c r="B3" s="305" t="s">
        <v>900</v>
      </c>
      <c r="C3" s="305" t="s">
        <v>901</v>
      </c>
      <c r="D3" s="305" t="s">
        <v>902</v>
      </c>
      <c r="E3" s="307" t="s">
        <v>903</v>
      </c>
      <c r="F3" s="307"/>
      <c r="G3" s="307"/>
    </row>
    <row r="4" spans="1:7" ht="57.6">
      <c r="A4" s="28"/>
      <c r="B4" s="306"/>
      <c r="C4" s="306"/>
      <c r="D4" s="306"/>
      <c r="E4" s="35" t="s">
        <v>904</v>
      </c>
      <c r="F4" s="35" t="s">
        <v>905</v>
      </c>
      <c r="G4" s="35" t="s">
        <v>906</v>
      </c>
    </row>
    <row r="5" spans="1:7" ht="14.4">
      <c r="A5" s="28"/>
      <c r="B5" s="36" t="s">
        <v>4</v>
      </c>
      <c r="C5" s="36" t="s">
        <v>5</v>
      </c>
      <c r="D5" s="36" t="s">
        <v>6</v>
      </c>
      <c r="E5" s="36" t="s">
        <v>907</v>
      </c>
      <c r="F5" s="36" t="s">
        <v>908</v>
      </c>
      <c r="G5" s="36" t="s">
        <v>909</v>
      </c>
    </row>
    <row r="6" spans="1:7" ht="43.2">
      <c r="A6" s="28"/>
      <c r="B6" s="37" t="s">
        <v>115</v>
      </c>
      <c r="C6" s="38" t="s">
        <v>910</v>
      </c>
      <c r="D6" s="39">
        <f>TOTAL!D10</f>
        <v>6711548.5</v>
      </c>
      <c r="E6" s="40"/>
      <c r="F6" s="41"/>
      <c r="G6" s="42"/>
    </row>
    <row r="7" spans="1:7" ht="14.4">
      <c r="A7" s="28"/>
      <c r="B7" s="36">
        <v>2</v>
      </c>
      <c r="C7" s="308" t="s">
        <v>911</v>
      </c>
      <c r="D7" s="309"/>
      <c r="E7" s="309"/>
      <c r="F7" s="309"/>
      <c r="G7" s="309"/>
    </row>
    <row r="8" spans="1:7" ht="14.4">
      <c r="A8" s="28"/>
      <c r="B8" s="36">
        <v>3</v>
      </c>
      <c r="C8" s="310" t="s">
        <v>912</v>
      </c>
      <c r="D8" s="311"/>
      <c r="E8" s="311"/>
      <c r="F8" s="312"/>
      <c r="G8" s="43"/>
    </row>
    <row r="9" spans="1:7" ht="14.4">
      <c r="A9" s="28"/>
      <c r="B9" s="44">
        <v>4</v>
      </c>
      <c r="C9" s="310" t="s">
        <v>913</v>
      </c>
      <c r="D9" s="313"/>
      <c r="E9" s="313"/>
      <c r="F9" s="314"/>
      <c r="G9" s="45"/>
    </row>
    <row r="10" spans="1:7" ht="14.4">
      <c r="A10" s="28"/>
      <c r="B10" s="28"/>
      <c r="C10" s="28"/>
      <c r="D10" s="28"/>
      <c r="E10" s="28"/>
      <c r="F10" s="28"/>
      <c r="G10" s="28"/>
    </row>
    <row r="11" spans="1:7" ht="14.4">
      <c r="A11" s="28"/>
      <c r="B11" s="46" t="s">
        <v>914</v>
      </c>
      <c r="C11" s="28"/>
      <c r="D11" s="28"/>
      <c r="E11" s="28"/>
      <c r="F11" s="28"/>
      <c r="G11" s="28"/>
    </row>
    <row r="12" spans="1:7" s="34" customFormat="1" ht="14.4">
      <c r="A12" s="30"/>
      <c r="B12" s="47">
        <v>1</v>
      </c>
      <c r="C12" s="315" t="s">
        <v>915</v>
      </c>
      <c r="D12" s="315"/>
      <c r="E12" s="315"/>
      <c r="F12" s="315"/>
      <c r="G12" s="315"/>
    </row>
    <row r="13" spans="1:7" s="34" customFormat="1" ht="14.4">
      <c r="A13" s="30"/>
      <c r="B13" s="47">
        <v>2</v>
      </c>
      <c r="C13" s="316" t="s">
        <v>916</v>
      </c>
      <c r="D13" s="317"/>
      <c r="E13" s="317"/>
      <c r="F13" s="317"/>
      <c r="G13" s="318"/>
    </row>
    <row r="14" spans="1:7" ht="14.4">
      <c r="A14" s="48"/>
      <c r="B14" s="48"/>
      <c r="C14" s="48"/>
      <c r="D14" s="48"/>
      <c r="E14" s="48"/>
      <c r="F14" s="48"/>
      <c r="G14" s="48"/>
    </row>
    <row r="15" spans="1:7" ht="14.4">
      <c r="A15" s="48"/>
      <c r="B15" s="48"/>
      <c r="C15" s="48"/>
      <c r="D15" s="48"/>
      <c r="E15" s="49" t="s">
        <v>917</v>
      </c>
      <c r="F15" s="48"/>
      <c r="G15" s="48"/>
    </row>
    <row r="16" spans="1:7" ht="14.4">
      <c r="A16" s="48"/>
      <c r="B16" s="48"/>
      <c r="C16" s="48"/>
      <c r="D16" s="48"/>
      <c r="E16" s="49"/>
      <c r="F16" s="48"/>
      <c r="G16" s="48"/>
    </row>
    <row r="17" spans="1:9" ht="79.8" customHeight="1">
      <c r="A17" s="48"/>
      <c r="B17" s="48"/>
      <c r="C17" s="48"/>
      <c r="D17" s="48"/>
      <c r="E17" s="49" t="s">
        <v>918</v>
      </c>
      <c r="F17" s="48"/>
      <c r="G17" s="48"/>
    </row>
    <row r="22" spans="1:9" ht="79.8" customHeight="1">
      <c r="B22" s="50"/>
      <c r="C22" s="50"/>
      <c r="D22" s="50"/>
      <c r="E22" s="50"/>
      <c r="F22" s="50"/>
      <c r="G22" s="50"/>
      <c r="H22" s="50"/>
      <c r="I22" s="50"/>
    </row>
    <row r="23" spans="1:9" ht="79.8" customHeight="1">
      <c r="B23" s="50"/>
      <c r="C23" s="50"/>
      <c r="D23" s="50"/>
      <c r="E23" s="50"/>
      <c r="F23" s="50"/>
    </row>
    <row r="24" spans="1:9" ht="79.8" customHeight="1">
      <c r="B24" s="50"/>
      <c r="C24" s="50"/>
      <c r="D24" s="50"/>
      <c r="E24" s="50"/>
      <c r="F24" s="50"/>
    </row>
    <row r="25" spans="1:9" ht="79.8" customHeight="1">
      <c r="B25" s="50"/>
      <c r="C25" s="50"/>
      <c r="D25" s="50"/>
      <c r="E25" s="50"/>
      <c r="F25" s="50"/>
    </row>
    <row r="26" spans="1:9" ht="79.8" customHeight="1">
      <c r="B26" s="50"/>
      <c r="C26" s="50"/>
      <c r="D26" s="50"/>
      <c r="E26" s="50"/>
      <c r="F26" s="50"/>
    </row>
    <row r="27" spans="1:9" ht="79.8" customHeight="1">
      <c r="B27" s="50"/>
      <c r="C27" s="50"/>
      <c r="D27" s="50"/>
      <c r="E27" s="50"/>
      <c r="F27" s="50"/>
    </row>
    <row r="28" spans="1:9" ht="79.8" customHeight="1">
      <c r="B28" s="50"/>
      <c r="C28" s="50"/>
      <c r="D28" s="50"/>
      <c r="E28" s="50"/>
      <c r="F28" s="50"/>
    </row>
  </sheetData>
  <sheetProtection password="CEE5" sheet="1" objects="1" scenarios="1" formatCells="0" formatColumns="0" formatRows="0"/>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0"/>
  <sheetViews>
    <sheetView tabSelected="1" view="pageBreakPreview" zoomScale="70" zoomScaleSheetLayoutView="70" workbookViewId="0">
      <selection activeCell="C5" sqref="C5"/>
    </sheetView>
  </sheetViews>
  <sheetFormatPr defaultRowHeight="13.8"/>
  <cols>
    <col min="1" max="1" width="20.88671875" style="5" customWidth="1"/>
    <col min="2" max="2" width="11" style="5" customWidth="1"/>
    <col min="3" max="3" width="78.109375" style="5" customWidth="1"/>
    <col min="4" max="4" width="30" style="19" customWidth="1"/>
    <col min="5" max="5" width="26" style="5" customWidth="1"/>
    <col min="6" max="6" width="31.5546875" style="5" customWidth="1"/>
    <col min="7" max="252" width="9.109375" style="5"/>
    <col min="253" max="253" width="17.5546875" style="5" customWidth="1"/>
    <col min="254" max="254" width="9.109375" style="5"/>
    <col min="255" max="255" width="42.5546875" style="5" customWidth="1"/>
    <col min="256" max="256" width="23.109375" style="5" customWidth="1"/>
    <col min="257" max="257" width="26" style="5" customWidth="1"/>
    <col min="258" max="258" width="31.5546875" style="5" customWidth="1"/>
    <col min="259" max="259" width="21" style="5" customWidth="1"/>
    <col min="260" max="508" width="9.109375" style="5"/>
    <col min="509" max="509" width="17.5546875" style="5" customWidth="1"/>
    <col min="510" max="510" width="9.109375" style="5"/>
    <col min="511" max="511" width="42.5546875" style="5" customWidth="1"/>
    <col min="512" max="512" width="23.109375" style="5" customWidth="1"/>
    <col min="513" max="513" width="26" style="5" customWidth="1"/>
    <col min="514" max="514" width="31.5546875" style="5" customWidth="1"/>
    <col min="515" max="515" width="21" style="5" customWidth="1"/>
    <col min="516" max="764" width="9.109375" style="5"/>
    <col min="765" max="765" width="17.5546875" style="5" customWidth="1"/>
    <col min="766" max="766" width="9.109375" style="5"/>
    <col min="767" max="767" width="42.5546875" style="5" customWidth="1"/>
    <col min="768" max="768" width="23.109375" style="5" customWidth="1"/>
    <col min="769" max="769" width="26" style="5" customWidth="1"/>
    <col min="770" max="770" width="31.5546875" style="5" customWidth="1"/>
    <col min="771" max="771" width="21" style="5" customWidth="1"/>
    <col min="772" max="1020" width="9.109375" style="5"/>
    <col min="1021" max="1021" width="17.5546875" style="5" customWidth="1"/>
    <col min="1022" max="1022" width="9.109375" style="5"/>
    <col min="1023" max="1023" width="42.5546875" style="5" customWidth="1"/>
    <col min="1024" max="1024" width="23.109375" style="5" customWidth="1"/>
    <col min="1025" max="1025" width="26" style="5" customWidth="1"/>
    <col min="1026" max="1026" width="31.5546875" style="5" customWidth="1"/>
    <col min="1027" max="1027" width="21" style="5" customWidth="1"/>
    <col min="1028" max="1276" width="9.109375" style="5"/>
    <col min="1277" max="1277" width="17.5546875" style="5" customWidth="1"/>
    <col min="1278" max="1278" width="9.109375" style="5"/>
    <col min="1279" max="1279" width="42.5546875" style="5" customWidth="1"/>
    <col min="1280" max="1280" width="23.109375" style="5" customWidth="1"/>
    <col min="1281" max="1281" width="26" style="5" customWidth="1"/>
    <col min="1282" max="1282" width="31.5546875" style="5" customWidth="1"/>
    <col min="1283" max="1283" width="21" style="5" customWidth="1"/>
    <col min="1284" max="1532" width="9.109375" style="5"/>
    <col min="1533" max="1533" width="17.5546875" style="5" customWidth="1"/>
    <col min="1534" max="1534" width="9.109375" style="5"/>
    <col min="1535" max="1535" width="42.5546875" style="5" customWidth="1"/>
    <col min="1536" max="1536" width="23.109375" style="5" customWidth="1"/>
    <col min="1537" max="1537" width="26" style="5" customWidth="1"/>
    <col min="1538" max="1538" width="31.5546875" style="5" customWidth="1"/>
    <col min="1539" max="1539" width="21" style="5" customWidth="1"/>
    <col min="1540" max="1788" width="9.109375" style="5"/>
    <col min="1789" max="1789" width="17.5546875" style="5" customWidth="1"/>
    <col min="1790" max="1790" width="9.109375" style="5"/>
    <col min="1791" max="1791" width="42.5546875" style="5" customWidth="1"/>
    <col min="1792" max="1792" width="23.109375" style="5" customWidth="1"/>
    <col min="1793" max="1793" width="26" style="5" customWidth="1"/>
    <col min="1794" max="1794" width="31.5546875" style="5" customWidth="1"/>
    <col min="1795" max="1795" width="21" style="5" customWidth="1"/>
    <col min="1796" max="2044" width="9.109375" style="5"/>
    <col min="2045" max="2045" width="17.5546875" style="5" customWidth="1"/>
    <col min="2046" max="2046" width="9.109375" style="5"/>
    <col min="2047" max="2047" width="42.5546875" style="5" customWidth="1"/>
    <col min="2048" max="2048" width="23.109375" style="5" customWidth="1"/>
    <col min="2049" max="2049" width="26" style="5" customWidth="1"/>
    <col min="2050" max="2050" width="31.5546875" style="5" customWidth="1"/>
    <col min="2051" max="2051" width="21" style="5" customWidth="1"/>
    <col min="2052" max="2300" width="9.109375" style="5"/>
    <col min="2301" max="2301" width="17.5546875" style="5" customWidth="1"/>
    <col min="2302" max="2302" width="9.109375" style="5"/>
    <col min="2303" max="2303" width="42.5546875" style="5" customWidth="1"/>
    <col min="2304" max="2304" width="23.109375" style="5" customWidth="1"/>
    <col min="2305" max="2305" width="26" style="5" customWidth="1"/>
    <col min="2306" max="2306" width="31.5546875" style="5" customWidth="1"/>
    <col min="2307" max="2307" width="21" style="5" customWidth="1"/>
    <col min="2308" max="2556" width="9.109375" style="5"/>
    <col min="2557" max="2557" width="17.5546875" style="5" customWidth="1"/>
    <col min="2558" max="2558" width="9.109375" style="5"/>
    <col min="2559" max="2559" width="42.5546875" style="5" customWidth="1"/>
    <col min="2560" max="2560" width="23.109375" style="5" customWidth="1"/>
    <col min="2561" max="2561" width="26" style="5" customWidth="1"/>
    <col min="2562" max="2562" width="31.5546875" style="5" customWidth="1"/>
    <col min="2563" max="2563" width="21" style="5" customWidth="1"/>
    <col min="2564" max="2812" width="9.109375" style="5"/>
    <col min="2813" max="2813" width="17.5546875" style="5" customWidth="1"/>
    <col min="2814" max="2814" width="9.109375" style="5"/>
    <col min="2815" max="2815" width="42.5546875" style="5" customWidth="1"/>
    <col min="2816" max="2816" width="23.109375" style="5" customWidth="1"/>
    <col min="2817" max="2817" width="26" style="5" customWidth="1"/>
    <col min="2818" max="2818" width="31.5546875" style="5" customWidth="1"/>
    <col min="2819" max="2819" width="21" style="5" customWidth="1"/>
    <col min="2820" max="3068" width="9.109375" style="5"/>
    <col min="3069" max="3069" width="17.5546875" style="5" customWidth="1"/>
    <col min="3070" max="3070" width="9.109375" style="5"/>
    <col min="3071" max="3071" width="42.5546875" style="5" customWidth="1"/>
    <col min="3072" max="3072" width="23.109375" style="5" customWidth="1"/>
    <col min="3073" max="3073" width="26" style="5" customWidth="1"/>
    <col min="3074" max="3074" width="31.5546875" style="5" customWidth="1"/>
    <col min="3075" max="3075" width="21" style="5" customWidth="1"/>
    <col min="3076" max="3324" width="9.109375" style="5"/>
    <col min="3325" max="3325" width="17.5546875" style="5" customWidth="1"/>
    <col min="3326" max="3326" width="9.109375" style="5"/>
    <col min="3327" max="3327" width="42.5546875" style="5" customWidth="1"/>
    <col min="3328" max="3328" width="23.109375" style="5" customWidth="1"/>
    <col min="3329" max="3329" width="26" style="5" customWidth="1"/>
    <col min="3330" max="3330" width="31.5546875" style="5" customWidth="1"/>
    <col min="3331" max="3331" width="21" style="5" customWidth="1"/>
    <col min="3332" max="3580" width="9.109375" style="5"/>
    <col min="3581" max="3581" width="17.5546875" style="5" customWidth="1"/>
    <col min="3582" max="3582" width="9.109375" style="5"/>
    <col min="3583" max="3583" width="42.5546875" style="5" customWidth="1"/>
    <col min="3584" max="3584" width="23.109375" style="5" customWidth="1"/>
    <col min="3585" max="3585" width="26" style="5" customWidth="1"/>
    <col min="3586" max="3586" width="31.5546875" style="5" customWidth="1"/>
    <col min="3587" max="3587" width="21" style="5" customWidth="1"/>
    <col min="3588" max="3836" width="9.109375" style="5"/>
    <col min="3837" max="3837" width="17.5546875" style="5" customWidth="1"/>
    <col min="3838" max="3838" width="9.109375" style="5"/>
    <col min="3839" max="3839" width="42.5546875" style="5" customWidth="1"/>
    <col min="3840" max="3840" width="23.109375" style="5" customWidth="1"/>
    <col min="3841" max="3841" width="26" style="5" customWidth="1"/>
    <col min="3842" max="3842" width="31.5546875" style="5" customWidth="1"/>
    <col min="3843" max="3843" width="21" style="5" customWidth="1"/>
    <col min="3844" max="4092" width="9.109375" style="5"/>
    <col min="4093" max="4093" width="17.5546875" style="5" customWidth="1"/>
    <col min="4094" max="4094" width="9.109375" style="5"/>
    <col min="4095" max="4095" width="42.5546875" style="5" customWidth="1"/>
    <col min="4096" max="4096" width="23.109375" style="5" customWidth="1"/>
    <col min="4097" max="4097" width="26" style="5" customWidth="1"/>
    <col min="4098" max="4098" width="31.5546875" style="5" customWidth="1"/>
    <col min="4099" max="4099" width="21" style="5" customWidth="1"/>
    <col min="4100" max="4348" width="9.109375" style="5"/>
    <col min="4349" max="4349" width="17.5546875" style="5" customWidth="1"/>
    <col min="4350" max="4350" width="9.109375" style="5"/>
    <col min="4351" max="4351" width="42.5546875" style="5" customWidth="1"/>
    <col min="4352" max="4352" width="23.109375" style="5" customWidth="1"/>
    <col min="4353" max="4353" width="26" style="5" customWidth="1"/>
    <col min="4354" max="4354" width="31.5546875" style="5" customWidth="1"/>
    <col min="4355" max="4355" width="21" style="5" customWidth="1"/>
    <col min="4356" max="4604" width="9.109375" style="5"/>
    <col min="4605" max="4605" width="17.5546875" style="5" customWidth="1"/>
    <col min="4606" max="4606" width="9.109375" style="5"/>
    <col min="4607" max="4607" width="42.5546875" style="5" customWidth="1"/>
    <col min="4608" max="4608" width="23.109375" style="5" customWidth="1"/>
    <col min="4609" max="4609" width="26" style="5" customWidth="1"/>
    <col min="4610" max="4610" width="31.5546875" style="5" customWidth="1"/>
    <col min="4611" max="4611" width="21" style="5" customWidth="1"/>
    <col min="4612" max="4860" width="9.109375" style="5"/>
    <col min="4861" max="4861" width="17.5546875" style="5" customWidth="1"/>
    <col min="4862" max="4862" width="9.109375" style="5"/>
    <col min="4863" max="4863" width="42.5546875" style="5" customWidth="1"/>
    <col min="4864" max="4864" width="23.109375" style="5" customWidth="1"/>
    <col min="4865" max="4865" width="26" style="5" customWidth="1"/>
    <col min="4866" max="4866" width="31.5546875" style="5" customWidth="1"/>
    <col min="4867" max="4867" width="21" style="5" customWidth="1"/>
    <col min="4868" max="5116" width="9.109375" style="5"/>
    <col min="5117" max="5117" width="17.5546875" style="5" customWidth="1"/>
    <col min="5118" max="5118" width="9.109375" style="5"/>
    <col min="5119" max="5119" width="42.5546875" style="5" customWidth="1"/>
    <col min="5120" max="5120" width="23.109375" style="5" customWidth="1"/>
    <col min="5121" max="5121" width="26" style="5" customWidth="1"/>
    <col min="5122" max="5122" width="31.5546875" style="5" customWidth="1"/>
    <col min="5123" max="5123" width="21" style="5" customWidth="1"/>
    <col min="5124" max="5372" width="9.109375" style="5"/>
    <col min="5373" max="5373" width="17.5546875" style="5" customWidth="1"/>
    <col min="5374" max="5374" width="9.109375" style="5"/>
    <col min="5375" max="5375" width="42.5546875" style="5" customWidth="1"/>
    <col min="5376" max="5376" width="23.109375" style="5" customWidth="1"/>
    <col min="5377" max="5377" width="26" style="5" customWidth="1"/>
    <col min="5378" max="5378" width="31.5546875" style="5" customWidth="1"/>
    <col min="5379" max="5379" width="21" style="5" customWidth="1"/>
    <col min="5380" max="5628" width="9.109375" style="5"/>
    <col min="5629" max="5629" width="17.5546875" style="5" customWidth="1"/>
    <col min="5630" max="5630" width="9.109375" style="5"/>
    <col min="5631" max="5631" width="42.5546875" style="5" customWidth="1"/>
    <col min="5632" max="5632" width="23.109375" style="5" customWidth="1"/>
    <col min="5633" max="5633" width="26" style="5" customWidth="1"/>
    <col min="5634" max="5634" width="31.5546875" style="5" customWidth="1"/>
    <col min="5635" max="5635" width="21" style="5" customWidth="1"/>
    <col min="5636" max="5884" width="9.109375" style="5"/>
    <col min="5885" max="5885" width="17.5546875" style="5" customWidth="1"/>
    <col min="5886" max="5886" width="9.109375" style="5"/>
    <col min="5887" max="5887" width="42.5546875" style="5" customWidth="1"/>
    <col min="5888" max="5888" width="23.109375" style="5" customWidth="1"/>
    <col min="5889" max="5889" width="26" style="5" customWidth="1"/>
    <col min="5890" max="5890" width="31.5546875" style="5" customWidth="1"/>
    <col min="5891" max="5891" width="21" style="5" customWidth="1"/>
    <col min="5892" max="6140" width="9.109375" style="5"/>
    <col min="6141" max="6141" width="17.5546875" style="5" customWidth="1"/>
    <col min="6142" max="6142" width="9.109375" style="5"/>
    <col min="6143" max="6143" width="42.5546875" style="5" customWidth="1"/>
    <col min="6144" max="6144" width="23.109375" style="5" customWidth="1"/>
    <col min="6145" max="6145" width="26" style="5" customWidth="1"/>
    <col min="6146" max="6146" width="31.5546875" style="5" customWidth="1"/>
    <col min="6147" max="6147" width="21" style="5" customWidth="1"/>
    <col min="6148" max="6396" width="9.109375" style="5"/>
    <col min="6397" max="6397" width="17.5546875" style="5" customWidth="1"/>
    <col min="6398" max="6398" width="9.109375" style="5"/>
    <col min="6399" max="6399" width="42.5546875" style="5" customWidth="1"/>
    <col min="6400" max="6400" width="23.109375" style="5" customWidth="1"/>
    <col min="6401" max="6401" width="26" style="5" customWidth="1"/>
    <col min="6402" max="6402" width="31.5546875" style="5" customWidth="1"/>
    <col min="6403" max="6403" width="21" style="5" customWidth="1"/>
    <col min="6404" max="6652" width="9.109375" style="5"/>
    <col min="6653" max="6653" width="17.5546875" style="5" customWidth="1"/>
    <col min="6654" max="6654" width="9.109375" style="5"/>
    <col min="6655" max="6655" width="42.5546875" style="5" customWidth="1"/>
    <col min="6656" max="6656" width="23.109375" style="5" customWidth="1"/>
    <col min="6657" max="6657" width="26" style="5" customWidth="1"/>
    <col min="6658" max="6658" width="31.5546875" style="5" customWidth="1"/>
    <col min="6659" max="6659" width="21" style="5" customWidth="1"/>
    <col min="6660" max="6908" width="9.109375" style="5"/>
    <col min="6909" max="6909" width="17.5546875" style="5" customWidth="1"/>
    <col min="6910" max="6910" width="9.109375" style="5"/>
    <col min="6911" max="6911" width="42.5546875" style="5" customWidth="1"/>
    <col min="6912" max="6912" width="23.109375" style="5" customWidth="1"/>
    <col min="6913" max="6913" width="26" style="5" customWidth="1"/>
    <col min="6914" max="6914" width="31.5546875" style="5" customWidth="1"/>
    <col min="6915" max="6915" width="21" style="5" customWidth="1"/>
    <col min="6916" max="7164" width="9.109375" style="5"/>
    <col min="7165" max="7165" width="17.5546875" style="5" customWidth="1"/>
    <col min="7166" max="7166" width="9.109375" style="5"/>
    <col min="7167" max="7167" width="42.5546875" style="5" customWidth="1"/>
    <col min="7168" max="7168" width="23.109375" style="5" customWidth="1"/>
    <col min="7169" max="7169" width="26" style="5" customWidth="1"/>
    <col min="7170" max="7170" width="31.5546875" style="5" customWidth="1"/>
    <col min="7171" max="7171" width="21" style="5" customWidth="1"/>
    <col min="7172" max="7420" width="9.109375" style="5"/>
    <col min="7421" max="7421" width="17.5546875" style="5" customWidth="1"/>
    <col min="7422" max="7422" width="9.109375" style="5"/>
    <col min="7423" max="7423" width="42.5546875" style="5" customWidth="1"/>
    <col min="7424" max="7424" width="23.109375" style="5" customWidth="1"/>
    <col min="7425" max="7425" width="26" style="5" customWidth="1"/>
    <col min="7426" max="7426" width="31.5546875" style="5" customWidth="1"/>
    <col min="7427" max="7427" width="21" style="5" customWidth="1"/>
    <col min="7428" max="7676" width="9.109375" style="5"/>
    <col min="7677" max="7677" width="17.5546875" style="5" customWidth="1"/>
    <col min="7678" max="7678" width="9.109375" style="5"/>
    <col min="7679" max="7679" width="42.5546875" style="5" customWidth="1"/>
    <col min="7680" max="7680" width="23.109375" style="5" customWidth="1"/>
    <col min="7681" max="7681" width="26" style="5" customWidth="1"/>
    <col min="7682" max="7682" width="31.5546875" style="5" customWidth="1"/>
    <col min="7683" max="7683" width="21" style="5" customWidth="1"/>
    <col min="7684" max="7932" width="9.109375" style="5"/>
    <col min="7933" max="7933" width="17.5546875" style="5" customWidth="1"/>
    <col min="7934" max="7934" width="9.109375" style="5"/>
    <col min="7935" max="7935" width="42.5546875" style="5" customWidth="1"/>
    <col min="7936" max="7936" width="23.109375" style="5" customWidth="1"/>
    <col min="7937" max="7937" width="26" style="5" customWidth="1"/>
    <col min="7938" max="7938" width="31.5546875" style="5" customWidth="1"/>
    <col min="7939" max="7939" width="21" style="5" customWidth="1"/>
    <col min="7940" max="8188" width="9.109375" style="5"/>
    <col min="8189" max="8189" width="17.5546875" style="5" customWidth="1"/>
    <col min="8190" max="8190" width="9.109375" style="5"/>
    <col min="8191" max="8191" width="42.5546875" style="5" customWidth="1"/>
    <col min="8192" max="8192" width="23.109375" style="5" customWidth="1"/>
    <col min="8193" max="8193" width="26" style="5" customWidth="1"/>
    <col min="8194" max="8194" width="31.5546875" style="5" customWidth="1"/>
    <col min="8195" max="8195" width="21" style="5" customWidth="1"/>
    <col min="8196" max="8444" width="9.109375" style="5"/>
    <col min="8445" max="8445" width="17.5546875" style="5" customWidth="1"/>
    <col min="8446" max="8446" width="9.109375" style="5"/>
    <col min="8447" max="8447" width="42.5546875" style="5" customWidth="1"/>
    <col min="8448" max="8448" width="23.109375" style="5" customWidth="1"/>
    <col min="8449" max="8449" width="26" style="5" customWidth="1"/>
    <col min="8450" max="8450" width="31.5546875" style="5" customWidth="1"/>
    <col min="8451" max="8451" width="21" style="5" customWidth="1"/>
    <col min="8452" max="8700" width="9.109375" style="5"/>
    <col min="8701" max="8701" width="17.5546875" style="5" customWidth="1"/>
    <col min="8702" max="8702" width="9.109375" style="5"/>
    <col min="8703" max="8703" width="42.5546875" style="5" customWidth="1"/>
    <col min="8704" max="8704" width="23.109375" style="5" customWidth="1"/>
    <col min="8705" max="8705" width="26" style="5" customWidth="1"/>
    <col min="8706" max="8706" width="31.5546875" style="5" customWidth="1"/>
    <col min="8707" max="8707" width="21" style="5" customWidth="1"/>
    <col min="8708" max="8956" width="9.109375" style="5"/>
    <col min="8957" max="8957" width="17.5546875" style="5" customWidth="1"/>
    <col min="8958" max="8958" width="9.109375" style="5"/>
    <col min="8959" max="8959" width="42.5546875" style="5" customWidth="1"/>
    <col min="8960" max="8960" width="23.109375" style="5" customWidth="1"/>
    <col min="8961" max="8961" width="26" style="5" customWidth="1"/>
    <col min="8962" max="8962" width="31.5546875" style="5" customWidth="1"/>
    <col min="8963" max="8963" width="21" style="5" customWidth="1"/>
    <col min="8964" max="9212" width="9.109375" style="5"/>
    <col min="9213" max="9213" width="17.5546875" style="5" customWidth="1"/>
    <col min="9214" max="9214" width="9.109375" style="5"/>
    <col min="9215" max="9215" width="42.5546875" style="5" customWidth="1"/>
    <col min="9216" max="9216" width="23.109375" style="5" customWidth="1"/>
    <col min="9217" max="9217" width="26" style="5" customWidth="1"/>
    <col min="9218" max="9218" width="31.5546875" style="5" customWidth="1"/>
    <col min="9219" max="9219" width="21" style="5" customWidth="1"/>
    <col min="9220" max="9468" width="9.109375" style="5"/>
    <col min="9469" max="9469" width="17.5546875" style="5" customWidth="1"/>
    <col min="9470" max="9470" width="9.109375" style="5"/>
    <col min="9471" max="9471" width="42.5546875" style="5" customWidth="1"/>
    <col min="9472" max="9472" width="23.109375" style="5" customWidth="1"/>
    <col min="9473" max="9473" width="26" style="5" customWidth="1"/>
    <col min="9474" max="9474" width="31.5546875" style="5" customWidth="1"/>
    <col min="9475" max="9475" width="21" style="5" customWidth="1"/>
    <col min="9476" max="9724" width="9.109375" style="5"/>
    <col min="9725" max="9725" width="17.5546875" style="5" customWidth="1"/>
    <col min="9726" max="9726" width="9.109375" style="5"/>
    <col min="9727" max="9727" width="42.5546875" style="5" customWidth="1"/>
    <col min="9728" max="9728" width="23.109375" style="5" customWidth="1"/>
    <col min="9729" max="9729" width="26" style="5" customWidth="1"/>
    <col min="9730" max="9730" width="31.5546875" style="5" customWidth="1"/>
    <col min="9731" max="9731" width="21" style="5" customWidth="1"/>
    <col min="9732" max="9980" width="9.109375" style="5"/>
    <col min="9981" max="9981" width="17.5546875" style="5" customWidth="1"/>
    <col min="9982" max="9982" width="9.109375" style="5"/>
    <col min="9983" max="9983" width="42.5546875" style="5" customWidth="1"/>
    <col min="9984" max="9984" width="23.109375" style="5" customWidth="1"/>
    <col min="9985" max="9985" width="26" style="5" customWidth="1"/>
    <col min="9986" max="9986" width="31.5546875" style="5" customWidth="1"/>
    <col min="9987" max="9987" width="21" style="5" customWidth="1"/>
    <col min="9988" max="10236" width="9.109375" style="5"/>
    <col min="10237" max="10237" width="17.5546875" style="5" customWidth="1"/>
    <col min="10238" max="10238" width="9.109375" style="5"/>
    <col min="10239" max="10239" width="42.5546875" style="5" customWidth="1"/>
    <col min="10240" max="10240" width="23.109375" style="5" customWidth="1"/>
    <col min="10241" max="10241" width="26" style="5" customWidth="1"/>
    <col min="10242" max="10242" width="31.5546875" style="5" customWidth="1"/>
    <col min="10243" max="10243" width="21" style="5" customWidth="1"/>
    <col min="10244" max="10492" width="9.109375" style="5"/>
    <col min="10493" max="10493" width="17.5546875" style="5" customWidth="1"/>
    <col min="10494" max="10494" width="9.109375" style="5"/>
    <col min="10495" max="10495" width="42.5546875" style="5" customWidth="1"/>
    <col min="10496" max="10496" width="23.109375" style="5" customWidth="1"/>
    <col min="10497" max="10497" width="26" style="5" customWidth="1"/>
    <col min="10498" max="10498" width="31.5546875" style="5" customWidth="1"/>
    <col min="10499" max="10499" width="21" style="5" customWidth="1"/>
    <col min="10500" max="10748" width="9.109375" style="5"/>
    <col min="10749" max="10749" width="17.5546875" style="5" customWidth="1"/>
    <col min="10750" max="10750" width="9.109375" style="5"/>
    <col min="10751" max="10751" width="42.5546875" style="5" customWidth="1"/>
    <col min="10752" max="10752" width="23.109375" style="5" customWidth="1"/>
    <col min="10753" max="10753" width="26" style="5" customWidth="1"/>
    <col min="10754" max="10754" width="31.5546875" style="5" customWidth="1"/>
    <col min="10755" max="10755" width="21" style="5" customWidth="1"/>
    <col min="10756" max="11004" width="9.109375" style="5"/>
    <col min="11005" max="11005" width="17.5546875" style="5" customWidth="1"/>
    <col min="11006" max="11006" width="9.109375" style="5"/>
    <col min="11007" max="11007" width="42.5546875" style="5" customWidth="1"/>
    <col min="11008" max="11008" width="23.109375" style="5" customWidth="1"/>
    <col min="11009" max="11009" width="26" style="5" customWidth="1"/>
    <col min="11010" max="11010" width="31.5546875" style="5" customWidth="1"/>
    <col min="11011" max="11011" width="21" style="5" customWidth="1"/>
    <col min="11012" max="11260" width="9.109375" style="5"/>
    <col min="11261" max="11261" width="17.5546875" style="5" customWidth="1"/>
    <col min="11262" max="11262" width="9.109375" style="5"/>
    <col min="11263" max="11263" width="42.5546875" style="5" customWidth="1"/>
    <col min="11264" max="11264" width="23.109375" style="5" customWidth="1"/>
    <col min="11265" max="11265" width="26" style="5" customWidth="1"/>
    <col min="11266" max="11266" width="31.5546875" style="5" customWidth="1"/>
    <col min="11267" max="11267" width="21" style="5" customWidth="1"/>
    <col min="11268" max="11516" width="9.109375" style="5"/>
    <col min="11517" max="11517" width="17.5546875" style="5" customWidth="1"/>
    <col min="11518" max="11518" width="9.109375" style="5"/>
    <col min="11519" max="11519" width="42.5546875" style="5" customWidth="1"/>
    <col min="11520" max="11520" width="23.109375" style="5" customWidth="1"/>
    <col min="11521" max="11521" width="26" style="5" customWidth="1"/>
    <col min="11522" max="11522" width="31.5546875" style="5" customWidth="1"/>
    <col min="11523" max="11523" width="21" style="5" customWidth="1"/>
    <col min="11524" max="11772" width="9.109375" style="5"/>
    <col min="11773" max="11773" width="17.5546875" style="5" customWidth="1"/>
    <col min="11774" max="11774" width="9.109375" style="5"/>
    <col min="11775" max="11775" width="42.5546875" style="5" customWidth="1"/>
    <col min="11776" max="11776" width="23.109375" style="5" customWidth="1"/>
    <col min="11777" max="11777" width="26" style="5" customWidth="1"/>
    <col min="11778" max="11778" width="31.5546875" style="5" customWidth="1"/>
    <col min="11779" max="11779" width="21" style="5" customWidth="1"/>
    <col min="11780" max="12028" width="9.109375" style="5"/>
    <col min="12029" max="12029" width="17.5546875" style="5" customWidth="1"/>
    <col min="12030" max="12030" width="9.109375" style="5"/>
    <col min="12031" max="12031" width="42.5546875" style="5" customWidth="1"/>
    <col min="12032" max="12032" width="23.109375" style="5" customWidth="1"/>
    <col min="12033" max="12033" width="26" style="5" customWidth="1"/>
    <col min="12034" max="12034" width="31.5546875" style="5" customWidth="1"/>
    <col min="12035" max="12035" width="21" style="5" customWidth="1"/>
    <col min="12036" max="12284" width="9.109375" style="5"/>
    <col min="12285" max="12285" width="17.5546875" style="5" customWidth="1"/>
    <col min="12286" max="12286" width="9.109375" style="5"/>
    <col min="12287" max="12287" width="42.5546875" style="5" customWidth="1"/>
    <col min="12288" max="12288" width="23.109375" style="5" customWidth="1"/>
    <col min="12289" max="12289" width="26" style="5" customWidth="1"/>
    <col min="12290" max="12290" width="31.5546875" style="5" customWidth="1"/>
    <col min="12291" max="12291" width="21" style="5" customWidth="1"/>
    <col min="12292" max="12540" width="9.109375" style="5"/>
    <col min="12541" max="12541" width="17.5546875" style="5" customWidth="1"/>
    <col min="12542" max="12542" width="9.109375" style="5"/>
    <col min="12543" max="12543" width="42.5546875" style="5" customWidth="1"/>
    <col min="12544" max="12544" width="23.109375" style="5" customWidth="1"/>
    <col min="12545" max="12545" width="26" style="5" customWidth="1"/>
    <col min="12546" max="12546" width="31.5546875" style="5" customWidth="1"/>
    <col min="12547" max="12547" width="21" style="5" customWidth="1"/>
    <col min="12548" max="12796" width="9.109375" style="5"/>
    <col min="12797" max="12797" width="17.5546875" style="5" customWidth="1"/>
    <col min="12798" max="12798" width="9.109375" style="5"/>
    <col min="12799" max="12799" width="42.5546875" style="5" customWidth="1"/>
    <col min="12800" max="12800" width="23.109375" style="5" customWidth="1"/>
    <col min="12801" max="12801" width="26" style="5" customWidth="1"/>
    <col min="12802" max="12802" width="31.5546875" style="5" customWidth="1"/>
    <col min="12803" max="12803" width="21" style="5" customWidth="1"/>
    <col min="12804" max="13052" width="9.109375" style="5"/>
    <col min="13053" max="13053" width="17.5546875" style="5" customWidth="1"/>
    <col min="13054" max="13054" width="9.109375" style="5"/>
    <col min="13055" max="13055" width="42.5546875" style="5" customWidth="1"/>
    <col min="13056" max="13056" width="23.109375" style="5" customWidth="1"/>
    <col min="13057" max="13057" width="26" style="5" customWidth="1"/>
    <col min="13058" max="13058" width="31.5546875" style="5" customWidth="1"/>
    <col min="13059" max="13059" width="21" style="5" customWidth="1"/>
    <col min="13060" max="13308" width="9.109375" style="5"/>
    <col min="13309" max="13309" width="17.5546875" style="5" customWidth="1"/>
    <col min="13310" max="13310" width="9.109375" style="5"/>
    <col min="13311" max="13311" width="42.5546875" style="5" customWidth="1"/>
    <col min="13312" max="13312" width="23.109375" style="5" customWidth="1"/>
    <col min="13313" max="13313" width="26" style="5" customWidth="1"/>
    <col min="13314" max="13314" width="31.5546875" style="5" customWidth="1"/>
    <col min="13315" max="13315" width="21" style="5" customWidth="1"/>
    <col min="13316" max="13564" width="9.109375" style="5"/>
    <col min="13565" max="13565" width="17.5546875" style="5" customWidth="1"/>
    <col min="13566" max="13566" width="9.109375" style="5"/>
    <col min="13567" max="13567" width="42.5546875" style="5" customWidth="1"/>
    <col min="13568" max="13568" width="23.109375" style="5" customWidth="1"/>
    <col min="13569" max="13569" width="26" style="5" customWidth="1"/>
    <col min="13570" max="13570" width="31.5546875" style="5" customWidth="1"/>
    <col min="13571" max="13571" width="21" style="5" customWidth="1"/>
    <col min="13572" max="13820" width="9.109375" style="5"/>
    <col min="13821" max="13821" width="17.5546875" style="5" customWidth="1"/>
    <col min="13822" max="13822" width="9.109375" style="5"/>
    <col min="13823" max="13823" width="42.5546875" style="5" customWidth="1"/>
    <col min="13824" max="13824" width="23.109375" style="5" customWidth="1"/>
    <col min="13825" max="13825" width="26" style="5" customWidth="1"/>
    <col min="13826" max="13826" width="31.5546875" style="5" customWidth="1"/>
    <col min="13827" max="13827" width="21" style="5" customWidth="1"/>
    <col min="13828" max="14076" width="9.109375" style="5"/>
    <col min="14077" max="14077" width="17.5546875" style="5" customWidth="1"/>
    <col min="14078" max="14078" width="9.109375" style="5"/>
    <col min="14079" max="14079" width="42.5546875" style="5" customWidth="1"/>
    <col min="14080" max="14080" width="23.109375" style="5" customWidth="1"/>
    <col min="14081" max="14081" width="26" style="5" customWidth="1"/>
    <col min="14082" max="14082" width="31.5546875" style="5" customWidth="1"/>
    <col min="14083" max="14083" width="21" style="5" customWidth="1"/>
    <col min="14084" max="14332" width="9.109375" style="5"/>
    <col min="14333" max="14333" width="17.5546875" style="5" customWidth="1"/>
    <col min="14334" max="14334" width="9.109375" style="5"/>
    <col min="14335" max="14335" width="42.5546875" style="5" customWidth="1"/>
    <col min="14336" max="14336" width="23.109375" style="5" customWidth="1"/>
    <col min="14337" max="14337" width="26" style="5" customWidth="1"/>
    <col min="14338" max="14338" width="31.5546875" style="5" customWidth="1"/>
    <col min="14339" max="14339" width="21" style="5" customWidth="1"/>
    <col min="14340" max="14588" width="9.109375" style="5"/>
    <col min="14589" max="14589" width="17.5546875" style="5" customWidth="1"/>
    <col min="14590" max="14590" width="9.109375" style="5"/>
    <col min="14591" max="14591" width="42.5546875" style="5" customWidth="1"/>
    <col min="14592" max="14592" width="23.109375" style="5" customWidth="1"/>
    <col min="14593" max="14593" width="26" style="5" customWidth="1"/>
    <col min="14594" max="14594" width="31.5546875" style="5" customWidth="1"/>
    <col min="14595" max="14595" width="21" style="5" customWidth="1"/>
    <col min="14596" max="14844" width="9.109375" style="5"/>
    <col min="14845" max="14845" width="17.5546875" style="5" customWidth="1"/>
    <col min="14846" max="14846" width="9.109375" style="5"/>
    <col min="14847" max="14847" width="42.5546875" style="5" customWidth="1"/>
    <col min="14848" max="14848" width="23.109375" style="5" customWidth="1"/>
    <col min="14849" max="14849" width="26" style="5" customWidth="1"/>
    <col min="14850" max="14850" width="31.5546875" style="5" customWidth="1"/>
    <col min="14851" max="14851" width="21" style="5" customWidth="1"/>
    <col min="14852" max="15100" width="9.109375" style="5"/>
    <col min="15101" max="15101" width="17.5546875" style="5" customWidth="1"/>
    <col min="15102" max="15102" width="9.109375" style="5"/>
    <col min="15103" max="15103" width="42.5546875" style="5" customWidth="1"/>
    <col min="15104" max="15104" width="23.109375" style="5" customWidth="1"/>
    <col min="15105" max="15105" width="26" style="5" customWidth="1"/>
    <col min="15106" max="15106" width="31.5546875" style="5" customWidth="1"/>
    <col min="15107" max="15107" width="21" style="5" customWidth="1"/>
    <col min="15108" max="15356" width="9.109375" style="5"/>
    <col min="15357" max="15357" width="17.5546875" style="5" customWidth="1"/>
    <col min="15358" max="15358" width="9.109375" style="5"/>
    <col min="15359" max="15359" width="42.5546875" style="5" customWidth="1"/>
    <col min="15360" max="15360" width="23.109375" style="5" customWidth="1"/>
    <col min="15361" max="15361" width="26" style="5" customWidth="1"/>
    <col min="15362" max="15362" width="31.5546875" style="5" customWidth="1"/>
    <col min="15363" max="15363" width="21" style="5" customWidth="1"/>
    <col min="15364" max="15612" width="9.109375" style="5"/>
    <col min="15613" max="15613" width="17.5546875" style="5" customWidth="1"/>
    <col min="15614" max="15614" width="9.109375" style="5"/>
    <col min="15615" max="15615" width="42.5546875" style="5" customWidth="1"/>
    <col min="15616" max="15616" width="23.109375" style="5" customWidth="1"/>
    <col min="15617" max="15617" width="26" style="5" customWidth="1"/>
    <col min="15618" max="15618" width="31.5546875" style="5" customWidth="1"/>
    <col min="15619" max="15619" width="21" style="5" customWidth="1"/>
    <col min="15620" max="15868" width="9.109375" style="5"/>
    <col min="15869" max="15869" width="17.5546875" style="5" customWidth="1"/>
    <col min="15870" max="15870" width="9.109375" style="5"/>
    <col min="15871" max="15871" width="42.5546875" style="5" customWidth="1"/>
    <col min="15872" max="15872" width="23.109375" style="5" customWidth="1"/>
    <col min="15873" max="15873" width="26" style="5" customWidth="1"/>
    <col min="15874" max="15874" width="31.5546875" style="5" customWidth="1"/>
    <col min="15875" max="15875" width="21" style="5" customWidth="1"/>
    <col min="15876" max="16124" width="9.109375" style="5"/>
    <col min="16125" max="16125" width="17.5546875" style="5" customWidth="1"/>
    <col min="16126" max="16126" width="9.109375" style="5"/>
    <col min="16127" max="16127" width="42.5546875" style="5" customWidth="1"/>
    <col min="16128" max="16128" width="23.109375" style="5" customWidth="1"/>
    <col min="16129" max="16129" width="26" style="5" customWidth="1"/>
    <col min="16130" max="16130" width="31.5546875" style="5" customWidth="1"/>
    <col min="16131" max="16131" width="21" style="5" customWidth="1"/>
    <col min="16132" max="16384" width="9.109375" style="5"/>
  </cols>
  <sheetData>
    <row r="1" spans="1:6" s="2" customFormat="1" ht="63.75" customHeight="1">
      <c r="A1" s="27" t="s">
        <v>11</v>
      </c>
      <c r="B1" s="319" t="s">
        <v>825</v>
      </c>
      <c r="C1" s="319"/>
      <c r="D1" s="319"/>
      <c r="E1" s="319"/>
      <c r="F1" s="23" t="s">
        <v>762</v>
      </c>
    </row>
    <row r="2" spans="1:6" ht="56.25" customHeight="1">
      <c r="A2" s="320" t="s">
        <v>889</v>
      </c>
      <c r="B2" s="320"/>
      <c r="C2" s="320"/>
      <c r="D2" s="320"/>
      <c r="E2" s="320"/>
      <c r="F2" s="320"/>
    </row>
    <row r="3" spans="1:6" ht="21" customHeight="1">
      <c r="A3" s="321" t="s">
        <v>893</v>
      </c>
      <c r="B3" s="321"/>
      <c r="C3" s="321"/>
      <c r="D3" s="321"/>
      <c r="E3" s="321"/>
      <c r="F3" s="321"/>
    </row>
    <row r="4" spans="1:6" ht="26.4" customHeight="1">
      <c r="A4" s="6" t="s">
        <v>110</v>
      </c>
      <c r="B4" s="6" t="s">
        <v>111</v>
      </c>
      <c r="C4" s="6" t="s">
        <v>112</v>
      </c>
      <c r="D4" s="6" t="s">
        <v>113</v>
      </c>
      <c r="E4" s="6" t="s">
        <v>114</v>
      </c>
      <c r="F4" s="7" t="s">
        <v>10</v>
      </c>
    </row>
    <row r="5" spans="1:6" ht="39.75" customHeight="1">
      <c r="A5" s="8">
        <v>1</v>
      </c>
      <c r="B5" s="8" t="s">
        <v>115</v>
      </c>
      <c r="C5" s="8" t="s">
        <v>331</v>
      </c>
      <c r="D5" s="17">
        <f>('Sec-A'!F126)</f>
        <v>30000</v>
      </c>
      <c r="E5" s="12"/>
      <c r="F5" s="16" t="s">
        <v>821</v>
      </c>
    </row>
    <row r="6" spans="1:6" ht="39.75" customHeight="1">
      <c r="A6" s="9">
        <v>2</v>
      </c>
      <c r="B6" s="8" t="s">
        <v>116</v>
      </c>
      <c r="C6" s="8" t="s">
        <v>117</v>
      </c>
      <c r="D6" s="17">
        <f>('Sec-B'!F179)</f>
        <v>2060675</v>
      </c>
      <c r="E6" s="13"/>
      <c r="F6" s="3"/>
    </row>
    <row r="7" spans="1:6" ht="39.75" customHeight="1">
      <c r="A7" s="9">
        <v>3</v>
      </c>
      <c r="B7" s="8" t="s">
        <v>118</v>
      </c>
      <c r="C7" s="9" t="s">
        <v>119</v>
      </c>
      <c r="D7" s="17">
        <f>('SEC-C'!F109)</f>
        <v>3093078.5</v>
      </c>
      <c r="E7" s="14"/>
      <c r="F7" s="3"/>
    </row>
    <row r="8" spans="1:6" ht="39.75" customHeight="1">
      <c r="A8" s="9">
        <v>5</v>
      </c>
      <c r="B8" s="10" t="s">
        <v>120</v>
      </c>
      <c r="C8" s="9" t="s">
        <v>121</v>
      </c>
      <c r="D8" s="17">
        <f>('SEC E'!F37)</f>
        <v>751880</v>
      </c>
      <c r="E8" s="15"/>
      <c r="F8" s="3"/>
    </row>
    <row r="9" spans="1:6" ht="39.75" customHeight="1">
      <c r="A9" s="9">
        <v>6</v>
      </c>
      <c r="B9" s="10" t="s">
        <v>122</v>
      </c>
      <c r="C9" s="9" t="s">
        <v>123</v>
      </c>
      <c r="D9" s="17">
        <f>('SEC F'!F43)</f>
        <v>775915</v>
      </c>
      <c r="E9" s="15"/>
      <c r="F9" s="4"/>
    </row>
    <row r="10" spans="1:6" ht="39.75" customHeight="1">
      <c r="A10" s="9">
        <v>8</v>
      </c>
      <c r="B10" s="11"/>
      <c r="C10" s="1" t="s">
        <v>736</v>
      </c>
      <c r="D10" s="18">
        <f>SUM(D5:D9)</f>
        <v>6711548.5</v>
      </c>
      <c r="E10" s="13"/>
      <c r="F10" s="3"/>
    </row>
  </sheetData>
  <sheetProtection password="CEE5" sheet="1" objects="1" scenarios="1" formatCells="0" formatColumns="0" formatRows="0"/>
  <mergeCells count="3">
    <mergeCell ref="B1:E1"/>
    <mergeCell ref="A2:F2"/>
    <mergeCell ref="A3:F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G134"/>
  <sheetViews>
    <sheetView view="pageBreakPreview" zoomScale="60" workbookViewId="0">
      <selection activeCell="B5" sqref="B5"/>
    </sheetView>
  </sheetViews>
  <sheetFormatPr defaultRowHeight="13.2"/>
  <cols>
    <col min="1" max="1" width="21.88671875" style="100" customWidth="1"/>
    <col min="2" max="2" width="102" style="101" customWidth="1"/>
    <col min="3" max="3" width="11.88671875" style="100" customWidth="1"/>
    <col min="4" max="4" width="11.109375" style="100" customWidth="1"/>
    <col min="5" max="5" width="43" style="105" customWidth="1"/>
    <col min="6" max="6" width="32.88671875" style="106" customWidth="1"/>
    <col min="7" max="7" width="12.109375" style="104" hidden="1" customWidth="1"/>
    <col min="8" max="254" width="9" style="104"/>
    <col min="255" max="255" width="21.109375" style="104" customWidth="1"/>
    <col min="256" max="256" width="120.5546875" style="104" customWidth="1"/>
    <col min="257" max="258" width="11.88671875" style="104" customWidth="1"/>
    <col min="259" max="259" width="43" style="104" customWidth="1"/>
    <col min="260" max="260" width="40" style="104" customWidth="1"/>
    <col min="261" max="261" width="9" style="104"/>
    <col min="262" max="262" width="40" style="104" customWidth="1"/>
    <col min="263" max="510" width="9" style="104"/>
    <col min="511" max="511" width="21.109375" style="104" customWidth="1"/>
    <col min="512" max="512" width="120.5546875" style="104" customWidth="1"/>
    <col min="513" max="514" width="11.88671875" style="104" customWidth="1"/>
    <col min="515" max="515" width="43" style="104" customWidth="1"/>
    <col min="516" max="516" width="40" style="104" customWidth="1"/>
    <col min="517" max="517" width="9" style="104"/>
    <col min="518" max="518" width="40" style="104" customWidth="1"/>
    <col min="519" max="766" width="9" style="104"/>
    <col min="767" max="767" width="21.109375" style="104" customWidth="1"/>
    <col min="768" max="768" width="120.5546875" style="104" customWidth="1"/>
    <col min="769" max="770" width="11.88671875" style="104" customWidth="1"/>
    <col min="771" max="771" width="43" style="104" customWidth="1"/>
    <col min="772" max="772" width="40" style="104" customWidth="1"/>
    <col min="773" max="773" width="9" style="104"/>
    <col min="774" max="774" width="40" style="104" customWidth="1"/>
    <col min="775" max="1022" width="9" style="104"/>
    <col min="1023" max="1023" width="21.109375" style="104" customWidth="1"/>
    <col min="1024" max="1024" width="120.5546875" style="104" customWidth="1"/>
    <col min="1025" max="1026" width="11.88671875" style="104" customWidth="1"/>
    <col min="1027" max="1027" width="43" style="104" customWidth="1"/>
    <col min="1028" max="1028" width="40" style="104" customWidth="1"/>
    <col min="1029" max="1029" width="9" style="104"/>
    <col min="1030" max="1030" width="40" style="104" customWidth="1"/>
    <col min="1031" max="1278" width="9" style="104"/>
    <col min="1279" max="1279" width="21.109375" style="104" customWidth="1"/>
    <col min="1280" max="1280" width="120.5546875" style="104" customWidth="1"/>
    <col min="1281" max="1282" width="11.88671875" style="104" customWidth="1"/>
    <col min="1283" max="1283" width="43" style="104" customWidth="1"/>
    <col min="1284" max="1284" width="40" style="104" customWidth="1"/>
    <col min="1285" max="1285" width="9" style="104"/>
    <col min="1286" max="1286" width="40" style="104" customWidth="1"/>
    <col min="1287" max="1534" width="9" style="104"/>
    <col min="1535" max="1535" width="21.109375" style="104" customWidth="1"/>
    <col min="1536" max="1536" width="120.5546875" style="104" customWidth="1"/>
    <col min="1537" max="1538" width="11.88671875" style="104" customWidth="1"/>
    <col min="1539" max="1539" width="43" style="104" customWidth="1"/>
    <col min="1540" max="1540" width="40" style="104" customWidth="1"/>
    <col min="1541" max="1541" width="9" style="104"/>
    <col min="1542" max="1542" width="40" style="104" customWidth="1"/>
    <col min="1543" max="1790" width="9" style="104"/>
    <col min="1791" max="1791" width="21.109375" style="104" customWidth="1"/>
    <col min="1792" max="1792" width="120.5546875" style="104" customWidth="1"/>
    <col min="1793" max="1794" width="11.88671875" style="104" customWidth="1"/>
    <col min="1795" max="1795" width="43" style="104" customWidth="1"/>
    <col min="1796" max="1796" width="40" style="104" customWidth="1"/>
    <col min="1797" max="1797" width="9" style="104"/>
    <col min="1798" max="1798" width="40" style="104" customWidth="1"/>
    <col min="1799" max="2046" width="9" style="104"/>
    <col min="2047" max="2047" width="21.109375" style="104" customWidth="1"/>
    <col min="2048" max="2048" width="120.5546875" style="104" customWidth="1"/>
    <col min="2049" max="2050" width="11.88671875" style="104" customWidth="1"/>
    <col min="2051" max="2051" width="43" style="104" customWidth="1"/>
    <col min="2052" max="2052" width="40" style="104" customWidth="1"/>
    <col min="2053" max="2053" width="9" style="104"/>
    <col min="2054" max="2054" width="40" style="104" customWidth="1"/>
    <col min="2055" max="2302" width="9" style="104"/>
    <col min="2303" max="2303" width="21.109375" style="104" customWidth="1"/>
    <col min="2304" max="2304" width="120.5546875" style="104" customWidth="1"/>
    <col min="2305" max="2306" width="11.88671875" style="104" customWidth="1"/>
    <col min="2307" max="2307" width="43" style="104" customWidth="1"/>
    <col min="2308" max="2308" width="40" style="104" customWidth="1"/>
    <col min="2309" max="2309" width="9" style="104"/>
    <col min="2310" max="2310" width="40" style="104" customWidth="1"/>
    <col min="2311" max="2558" width="9" style="104"/>
    <col min="2559" max="2559" width="21.109375" style="104" customWidth="1"/>
    <col min="2560" max="2560" width="120.5546875" style="104" customWidth="1"/>
    <col min="2561" max="2562" width="11.88671875" style="104" customWidth="1"/>
    <col min="2563" max="2563" width="43" style="104" customWidth="1"/>
    <col min="2564" max="2564" width="40" style="104" customWidth="1"/>
    <col min="2565" max="2565" width="9" style="104"/>
    <col min="2566" max="2566" width="40" style="104" customWidth="1"/>
    <col min="2567" max="2814" width="9" style="104"/>
    <col min="2815" max="2815" width="21.109375" style="104" customWidth="1"/>
    <col min="2816" max="2816" width="120.5546875" style="104" customWidth="1"/>
    <col min="2817" max="2818" width="11.88671875" style="104" customWidth="1"/>
    <col min="2819" max="2819" width="43" style="104" customWidth="1"/>
    <col min="2820" max="2820" width="40" style="104" customWidth="1"/>
    <col min="2821" max="2821" width="9" style="104"/>
    <col min="2822" max="2822" width="40" style="104" customWidth="1"/>
    <col min="2823" max="3070" width="9" style="104"/>
    <col min="3071" max="3071" width="21.109375" style="104" customWidth="1"/>
    <col min="3072" max="3072" width="120.5546875" style="104" customWidth="1"/>
    <col min="3073" max="3074" width="11.88671875" style="104" customWidth="1"/>
    <col min="3075" max="3075" width="43" style="104" customWidth="1"/>
    <col min="3076" max="3076" width="40" style="104" customWidth="1"/>
    <col min="3077" max="3077" width="9" style="104"/>
    <col min="3078" max="3078" width="40" style="104" customWidth="1"/>
    <col min="3079" max="3326" width="9" style="104"/>
    <col min="3327" max="3327" width="21.109375" style="104" customWidth="1"/>
    <col min="3328" max="3328" width="120.5546875" style="104" customWidth="1"/>
    <col min="3329" max="3330" width="11.88671875" style="104" customWidth="1"/>
    <col min="3331" max="3331" width="43" style="104" customWidth="1"/>
    <col min="3332" max="3332" width="40" style="104" customWidth="1"/>
    <col min="3333" max="3333" width="9" style="104"/>
    <col min="3334" max="3334" width="40" style="104" customWidth="1"/>
    <col min="3335" max="3582" width="9" style="104"/>
    <col min="3583" max="3583" width="21.109375" style="104" customWidth="1"/>
    <col min="3584" max="3584" width="120.5546875" style="104" customWidth="1"/>
    <col min="3585" max="3586" width="11.88671875" style="104" customWidth="1"/>
    <col min="3587" max="3587" width="43" style="104" customWidth="1"/>
    <col min="3588" max="3588" width="40" style="104" customWidth="1"/>
    <col min="3589" max="3589" width="9" style="104"/>
    <col min="3590" max="3590" width="40" style="104" customWidth="1"/>
    <col min="3591" max="3838" width="9" style="104"/>
    <col min="3839" max="3839" width="21.109375" style="104" customWidth="1"/>
    <col min="3840" max="3840" width="120.5546875" style="104" customWidth="1"/>
    <col min="3841" max="3842" width="11.88671875" style="104" customWidth="1"/>
    <col min="3843" max="3843" width="43" style="104" customWidth="1"/>
    <col min="3844" max="3844" width="40" style="104" customWidth="1"/>
    <col min="3845" max="3845" width="9" style="104"/>
    <col min="3846" max="3846" width="40" style="104" customWidth="1"/>
    <col min="3847" max="4094" width="9" style="104"/>
    <col min="4095" max="4095" width="21.109375" style="104" customWidth="1"/>
    <col min="4096" max="4096" width="120.5546875" style="104" customWidth="1"/>
    <col min="4097" max="4098" width="11.88671875" style="104" customWidth="1"/>
    <col min="4099" max="4099" width="43" style="104" customWidth="1"/>
    <col min="4100" max="4100" width="40" style="104" customWidth="1"/>
    <col min="4101" max="4101" width="9" style="104"/>
    <col min="4102" max="4102" width="40" style="104" customWidth="1"/>
    <col min="4103" max="4350" width="9" style="104"/>
    <col min="4351" max="4351" width="21.109375" style="104" customWidth="1"/>
    <col min="4352" max="4352" width="120.5546875" style="104" customWidth="1"/>
    <col min="4353" max="4354" width="11.88671875" style="104" customWidth="1"/>
    <col min="4355" max="4355" width="43" style="104" customWidth="1"/>
    <col min="4356" max="4356" width="40" style="104" customWidth="1"/>
    <col min="4357" max="4357" width="9" style="104"/>
    <col min="4358" max="4358" width="40" style="104" customWidth="1"/>
    <col min="4359" max="4606" width="9" style="104"/>
    <col min="4607" max="4607" width="21.109375" style="104" customWidth="1"/>
    <col min="4608" max="4608" width="120.5546875" style="104" customWidth="1"/>
    <col min="4609" max="4610" width="11.88671875" style="104" customWidth="1"/>
    <col min="4611" max="4611" width="43" style="104" customWidth="1"/>
    <col min="4612" max="4612" width="40" style="104" customWidth="1"/>
    <col min="4613" max="4613" width="9" style="104"/>
    <col min="4614" max="4614" width="40" style="104" customWidth="1"/>
    <col min="4615" max="4862" width="9" style="104"/>
    <col min="4863" max="4863" width="21.109375" style="104" customWidth="1"/>
    <col min="4864" max="4864" width="120.5546875" style="104" customWidth="1"/>
    <col min="4865" max="4866" width="11.88671875" style="104" customWidth="1"/>
    <col min="4867" max="4867" width="43" style="104" customWidth="1"/>
    <col min="4868" max="4868" width="40" style="104" customWidth="1"/>
    <col min="4869" max="4869" width="9" style="104"/>
    <col min="4870" max="4870" width="40" style="104" customWidth="1"/>
    <col min="4871" max="5118" width="9" style="104"/>
    <col min="5119" max="5119" width="21.109375" style="104" customWidth="1"/>
    <col min="5120" max="5120" width="120.5546875" style="104" customWidth="1"/>
    <col min="5121" max="5122" width="11.88671875" style="104" customWidth="1"/>
    <col min="5123" max="5123" width="43" style="104" customWidth="1"/>
    <col min="5124" max="5124" width="40" style="104" customWidth="1"/>
    <col min="5125" max="5125" width="9" style="104"/>
    <col min="5126" max="5126" width="40" style="104" customWidth="1"/>
    <col min="5127" max="5374" width="9" style="104"/>
    <col min="5375" max="5375" width="21.109375" style="104" customWidth="1"/>
    <col min="5376" max="5376" width="120.5546875" style="104" customWidth="1"/>
    <col min="5377" max="5378" width="11.88671875" style="104" customWidth="1"/>
    <col min="5379" max="5379" width="43" style="104" customWidth="1"/>
    <col min="5380" max="5380" width="40" style="104" customWidth="1"/>
    <col min="5381" max="5381" width="9" style="104"/>
    <col min="5382" max="5382" width="40" style="104" customWidth="1"/>
    <col min="5383" max="5630" width="9" style="104"/>
    <col min="5631" max="5631" width="21.109375" style="104" customWidth="1"/>
    <col min="5632" max="5632" width="120.5546875" style="104" customWidth="1"/>
    <col min="5633" max="5634" width="11.88671875" style="104" customWidth="1"/>
    <col min="5635" max="5635" width="43" style="104" customWidth="1"/>
    <col min="5636" max="5636" width="40" style="104" customWidth="1"/>
    <col min="5637" max="5637" width="9" style="104"/>
    <col min="5638" max="5638" width="40" style="104" customWidth="1"/>
    <col min="5639" max="5886" width="9" style="104"/>
    <col min="5887" max="5887" width="21.109375" style="104" customWidth="1"/>
    <col min="5888" max="5888" width="120.5546875" style="104" customWidth="1"/>
    <col min="5889" max="5890" width="11.88671875" style="104" customWidth="1"/>
    <col min="5891" max="5891" width="43" style="104" customWidth="1"/>
    <col min="5892" max="5892" width="40" style="104" customWidth="1"/>
    <col min="5893" max="5893" width="9" style="104"/>
    <col min="5894" max="5894" width="40" style="104" customWidth="1"/>
    <col min="5895" max="6142" width="9" style="104"/>
    <col min="6143" max="6143" width="21.109375" style="104" customWidth="1"/>
    <col min="6144" max="6144" width="120.5546875" style="104" customWidth="1"/>
    <col min="6145" max="6146" width="11.88671875" style="104" customWidth="1"/>
    <col min="6147" max="6147" width="43" style="104" customWidth="1"/>
    <col min="6148" max="6148" width="40" style="104" customWidth="1"/>
    <col min="6149" max="6149" width="9" style="104"/>
    <col min="6150" max="6150" width="40" style="104" customWidth="1"/>
    <col min="6151" max="6398" width="9" style="104"/>
    <col min="6399" max="6399" width="21.109375" style="104" customWidth="1"/>
    <col min="6400" max="6400" width="120.5546875" style="104" customWidth="1"/>
    <col min="6401" max="6402" width="11.88671875" style="104" customWidth="1"/>
    <col min="6403" max="6403" width="43" style="104" customWidth="1"/>
    <col min="6404" max="6404" width="40" style="104" customWidth="1"/>
    <col min="6405" max="6405" width="9" style="104"/>
    <col min="6406" max="6406" width="40" style="104" customWidth="1"/>
    <col min="6407" max="6654" width="9" style="104"/>
    <col min="6655" max="6655" width="21.109375" style="104" customWidth="1"/>
    <col min="6656" max="6656" width="120.5546875" style="104" customWidth="1"/>
    <col min="6657" max="6658" width="11.88671875" style="104" customWidth="1"/>
    <col min="6659" max="6659" width="43" style="104" customWidth="1"/>
    <col min="6660" max="6660" width="40" style="104" customWidth="1"/>
    <col min="6661" max="6661" width="9" style="104"/>
    <col min="6662" max="6662" width="40" style="104" customWidth="1"/>
    <col min="6663" max="6910" width="9" style="104"/>
    <col min="6911" max="6911" width="21.109375" style="104" customWidth="1"/>
    <col min="6912" max="6912" width="120.5546875" style="104" customWidth="1"/>
    <col min="6913" max="6914" width="11.88671875" style="104" customWidth="1"/>
    <col min="6915" max="6915" width="43" style="104" customWidth="1"/>
    <col min="6916" max="6916" width="40" style="104" customWidth="1"/>
    <col min="6917" max="6917" width="9" style="104"/>
    <col min="6918" max="6918" width="40" style="104" customWidth="1"/>
    <col min="6919" max="7166" width="9" style="104"/>
    <col min="7167" max="7167" width="21.109375" style="104" customWidth="1"/>
    <col min="7168" max="7168" width="120.5546875" style="104" customWidth="1"/>
    <col min="7169" max="7170" width="11.88671875" style="104" customWidth="1"/>
    <col min="7171" max="7171" width="43" style="104" customWidth="1"/>
    <col min="7172" max="7172" width="40" style="104" customWidth="1"/>
    <col min="7173" max="7173" width="9" style="104"/>
    <col min="7174" max="7174" width="40" style="104" customWidth="1"/>
    <col min="7175" max="7422" width="9" style="104"/>
    <col min="7423" max="7423" width="21.109375" style="104" customWidth="1"/>
    <col min="7424" max="7424" width="120.5546875" style="104" customWidth="1"/>
    <col min="7425" max="7426" width="11.88671875" style="104" customWidth="1"/>
    <col min="7427" max="7427" width="43" style="104" customWidth="1"/>
    <col min="7428" max="7428" width="40" style="104" customWidth="1"/>
    <col min="7429" max="7429" width="9" style="104"/>
    <col min="7430" max="7430" width="40" style="104" customWidth="1"/>
    <col min="7431" max="7678" width="9" style="104"/>
    <col min="7679" max="7679" width="21.109375" style="104" customWidth="1"/>
    <col min="7680" max="7680" width="120.5546875" style="104" customWidth="1"/>
    <col min="7681" max="7682" width="11.88671875" style="104" customWidth="1"/>
    <col min="7683" max="7683" width="43" style="104" customWidth="1"/>
    <col min="7684" max="7684" width="40" style="104" customWidth="1"/>
    <col min="7685" max="7685" width="9" style="104"/>
    <col min="7686" max="7686" width="40" style="104" customWidth="1"/>
    <col min="7687" max="7934" width="9" style="104"/>
    <col min="7935" max="7935" width="21.109375" style="104" customWidth="1"/>
    <col min="7936" max="7936" width="120.5546875" style="104" customWidth="1"/>
    <col min="7937" max="7938" width="11.88671875" style="104" customWidth="1"/>
    <col min="7939" max="7939" width="43" style="104" customWidth="1"/>
    <col min="7940" max="7940" width="40" style="104" customWidth="1"/>
    <col min="7941" max="7941" width="9" style="104"/>
    <col min="7942" max="7942" width="40" style="104" customWidth="1"/>
    <col min="7943" max="8190" width="9" style="104"/>
    <col min="8191" max="8191" width="21.109375" style="104" customWidth="1"/>
    <col min="8192" max="8192" width="120.5546875" style="104" customWidth="1"/>
    <col min="8193" max="8194" width="11.88671875" style="104" customWidth="1"/>
    <col min="8195" max="8195" width="43" style="104" customWidth="1"/>
    <col min="8196" max="8196" width="40" style="104" customWidth="1"/>
    <col min="8197" max="8197" width="9" style="104"/>
    <col min="8198" max="8198" width="40" style="104" customWidth="1"/>
    <col min="8199" max="8446" width="9" style="104"/>
    <col min="8447" max="8447" width="21.109375" style="104" customWidth="1"/>
    <col min="8448" max="8448" width="120.5546875" style="104" customWidth="1"/>
    <col min="8449" max="8450" width="11.88671875" style="104" customWidth="1"/>
    <col min="8451" max="8451" width="43" style="104" customWidth="1"/>
    <col min="8452" max="8452" width="40" style="104" customWidth="1"/>
    <col min="8453" max="8453" width="9" style="104"/>
    <col min="8454" max="8454" width="40" style="104" customWidth="1"/>
    <col min="8455" max="8702" width="9" style="104"/>
    <col min="8703" max="8703" width="21.109375" style="104" customWidth="1"/>
    <col min="8704" max="8704" width="120.5546875" style="104" customWidth="1"/>
    <col min="8705" max="8706" width="11.88671875" style="104" customWidth="1"/>
    <col min="8707" max="8707" width="43" style="104" customWidth="1"/>
    <col min="8708" max="8708" width="40" style="104" customWidth="1"/>
    <col min="8709" max="8709" width="9" style="104"/>
    <col min="8710" max="8710" width="40" style="104" customWidth="1"/>
    <col min="8711" max="8958" width="9" style="104"/>
    <col min="8959" max="8959" width="21.109375" style="104" customWidth="1"/>
    <col min="8960" max="8960" width="120.5546875" style="104" customWidth="1"/>
    <col min="8961" max="8962" width="11.88671875" style="104" customWidth="1"/>
    <col min="8963" max="8963" width="43" style="104" customWidth="1"/>
    <col min="8964" max="8964" width="40" style="104" customWidth="1"/>
    <col min="8965" max="8965" width="9" style="104"/>
    <col min="8966" max="8966" width="40" style="104" customWidth="1"/>
    <col min="8967" max="9214" width="9" style="104"/>
    <col min="9215" max="9215" width="21.109375" style="104" customWidth="1"/>
    <col min="9216" max="9216" width="120.5546875" style="104" customWidth="1"/>
    <col min="9217" max="9218" width="11.88671875" style="104" customWidth="1"/>
    <col min="9219" max="9219" width="43" style="104" customWidth="1"/>
    <col min="9220" max="9220" width="40" style="104" customWidth="1"/>
    <col min="9221" max="9221" width="9" style="104"/>
    <col min="9222" max="9222" width="40" style="104" customWidth="1"/>
    <col min="9223" max="9470" width="9" style="104"/>
    <col min="9471" max="9471" width="21.109375" style="104" customWidth="1"/>
    <col min="9472" max="9472" width="120.5546875" style="104" customWidth="1"/>
    <col min="9473" max="9474" width="11.88671875" style="104" customWidth="1"/>
    <col min="9475" max="9475" width="43" style="104" customWidth="1"/>
    <col min="9476" max="9476" width="40" style="104" customWidth="1"/>
    <col min="9477" max="9477" width="9" style="104"/>
    <col min="9478" max="9478" width="40" style="104" customWidth="1"/>
    <col min="9479" max="9726" width="9" style="104"/>
    <col min="9727" max="9727" width="21.109375" style="104" customWidth="1"/>
    <col min="9728" max="9728" width="120.5546875" style="104" customWidth="1"/>
    <col min="9729" max="9730" width="11.88671875" style="104" customWidth="1"/>
    <col min="9731" max="9731" width="43" style="104" customWidth="1"/>
    <col min="9732" max="9732" width="40" style="104" customWidth="1"/>
    <col min="9733" max="9733" width="9" style="104"/>
    <col min="9734" max="9734" width="40" style="104" customWidth="1"/>
    <col min="9735" max="9982" width="9" style="104"/>
    <col min="9983" max="9983" width="21.109375" style="104" customWidth="1"/>
    <col min="9984" max="9984" width="120.5546875" style="104" customWidth="1"/>
    <col min="9985" max="9986" width="11.88671875" style="104" customWidth="1"/>
    <col min="9987" max="9987" width="43" style="104" customWidth="1"/>
    <col min="9988" max="9988" width="40" style="104" customWidth="1"/>
    <col min="9989" max="9989" width="9" style="104"/>
    <col min="9990" max="9990" width="40" style="104" customWidth="1"/>
    <col min="9991" max="10238" width="9" style="104"/>
    <col min="10239" max="10239" width="21.109375" style="104" customWidth="1"/>
    <col min="10240" max="10240" width="120.5546875" style="104" customWidth="1"/>
    <col min="10241" max="10242" width="11.88671875" style="104" customWidth="1"/>
    <col min="10243" max="10243" width="43" style="104" customWidth="1"/>
    <col min="10244" max="10244" width="40" style="104" customWidth="1"/>
    <col min="10245" max="10245" width="9" style="104"/>
    <col min="10246" max="10246" width="40" style="104" customWidth="1"/>
    <col min="10247" max="10494" width="9" style="104"/>
    <col min="10495" max="10495" width="21.109375" style="104" customWidth="1"/>
    <col min="10496" max="10496" width="120.5546875" style="104" customWidth="1"/>
    <col min="10497" max="10498" width="11.88671875" style="104" customWidth="1"/>
    <col min="10499" max="10499" width="43" style="104" customWidth="1"/>
    <col min="10500" max="10500" width="40" style="104" customWidth="1"/>
    <col min="10501" max="10501" width="9" style="104"/>
    <col min="10502" max="10502" width="40" style="104" customWidth="1"/>
    <col min="10503" max="10750" width="9" style="104"/>
    <col min="10751" max="10751" width="21.109375" style="104" customWidth="1"/>
    <col min="10752" max="10752" width="120.5546875" style="104" customWidth="1"/>
    <col min="10753" max="10754" width="11.88671875" style="104" customWidth="1"/>
    <col min="10755" max="10755" width="43" style="104" customWidth="1"/>
    <col min="10756" max="10756" width="40" style="104" customWidth="1"/>
    <col min="10757" max="10757" width="9" style="104"/>
    <col min="10758" max="10758" width="40" style="104" customWidth="1"/>
    <col min="10759" max="11006" width="9" style="104"/>
    <col min="11007" max="11007" width="21.109375" style="104" customWidth="1"/>
    <col min="11008" max="11008" width="120.5546875" style="104" customWidth="1"/>
    <col min="11009" max="11010" width="11.88671875" style="104" customWidth="1"/>
    <col min="11011" max="11011" width="43" style="104" customWidth="1"/>
    <col min="11012" max="11012" width="40" style="104" customWidth="1"/>
    <col min="11013" max="11013" width="9" style="104"/>
    <col min="11014" max="11014" width="40" style="104" customWidth="1"/>
    <col min="11015" max="11262" width="9" style="104"/>
    <col min="11263" max="11263" width="21.109375" style="104" customWidth="1"/>
    <col min="11264" max="11264" width="120.5546875" style="104" customWidth="1"/>
    <col min="11265" max="11266" width="11.88671875" style="104" customWidth="1"/>
    <col min="11267" max="11267" width="43" style="104" customWidth="1"/>
    <col min="11268" max="11268" width="40" style="104" customWidth="1"/>
    <col min="11269" max="11269" width="9" style="104"/>
    <col min="11270" max="11270" width="40" style="104" customWidth="1"/>
    <col min="11271" max="11518" width="9" style="104"/>
    <col min="11519" max="11519" width="21.109375" style="104" customWidth="1"/>
    <col min="11520" max="11520" width="120.5546875" style="104" customWidth="1"/>
    <col min="11521" max="11522" width="11.88671875" style="104" customWidth="1"/>
    <col min="11523" max="11523" width="43" style="104" customWidth="1"/>
    <col min="11524" max="11524" width="40" style="104" customWidth="1"/>
    <col min="11525" max="11525" width="9" style="104"/>
    <col min="11526" max="11526" width="40" style="104" customWidth="1"/>
    <col min="11527" max="11774" width="9" style="104"/>
    <col min="11775" max="11775" width="21.109375" style="104" customWidth="1"/>
    <col min="11776" max="11776" width="120.5546875" style="104" customWidth="1"/>
    <col min="11777" max="11778" width="11.88671875" style="104" customWidth="1"/>
    <col min="11779" max="11779" width="43" style="104" customWidth="1"/>
    <col min="11780" max="11780" width="40" style="104" customWidth="1"/>
    <col min="11781" max="11781" width="9" style="104"/>
    <col min="11782" max="11782" width="40" style="104" customWidth="1"/>
    <col min="11783" max="12030" width="9" style="104"/>
    <col min="12031" max="12031" width="21.109375" style="104" customWidth="1"/>
    <col min="12032" max="12032" width="120.5546875" style="104" customWidth="1"/>
    <col min="12033" max="12034" width="11.88671875" style="104" customWidth="1"/>
    <col min="12035" max="12035" width="43" style="104" customWidth="1"/>
    <col min="12036" max="12036" width="40" style="104" customWidth="1"/>
    <col min="12037" max="12037" width="9" style="104"/>
    <col min="12038" max="12038" width="40" style="104" customWidth="1"/>
    <col min="12039" max="12286" width="9" style="104"/>
    <col min="12287" max="12287" width="21.109375" style="104" customWidth="1"/>
    <col min="12288" max="12288" width="120.5546875" style="104" customWidth="1"/>
    <col min="12289" max="12290" width="11.88671875" style="104" customWidth="1"/>
    <col min="12291" max="12291" width="43" style="104" customWidth="1"/>
    <col min="12292" max="12292" width="40" style="104" customWidth="1"/>
    <col min="12293" max="12293" width="9" style="104"/>
    <col min="12294" max="12294" width="40" style="104" customWidth="1"/>
    <col min="12295" max="12542" width="9" style="104"/>
    <col min="12543" max="12543" width="21.109375" style="104" customWidth="1"/>
    <col min="12544" max="12544" width="120.5546875" style="104" customWidth="1"/>
    <col min="12545" max="12546" width="11.88671875" style="104" customWidth="1"/>
    <col min="12547" max="12547" width="43" style="104" customWidth="1"/>
    <col min="12548" max="12548" width="40" style="104" customWidth="1"/>
    <col min="12549" max="12549" width="9" style="104"/>
    <col min="12550" max="12550" width="40" style="104" customWidth="1"/>
    <col min="12551" max="12798" width="9" style="104"/>
    <col min="12799" max="12799" width="21.109375" style="104" customWidth="1"/>
    <col min="12800" max="12800" width="120.5546875" style="104" customWidth="1"/>
    <col min="12801" max="12802" width="11.88671875" style="104" customWidth="1"/>
    <col min="12803" max="12803" width="43" style="104" customWidth="1"/>
    <col min="12804" max="12804" width="40" style="104" customWidth="1"/>
    <col min="12805" max="12805" width="9" style="104"/>
    <col min="12806" max="12806" width="40" style="104" customWidth="1"/>
    <col min="12807" max="13054" width="9" style="104"/>
    <col min="13055" max="13055" width="21.109375" style="104" customWidth="1"/>
    <col min="13056" max="13056" width="120.5546875" style="104" customWidth="1"/>
    <col min="13057" max="13058" width="11.88671875" style="104" customWidth="1"/>
    <col min="13059" max="13059" width="43" style="104" customWidth="1"/>
    <col min="13060" max="13060" width="40" style="104" customWidth="1"/>
    <col min="13061" max="13061" width="9" style="104"/>
    <col min="13062" max="13062" width="40" style="104" customWidth="1"/>
    <col min="13063" max="13310" width="9" style="104"/>
    <col min="13311" max="13311" width="21.109375" style="104" customWidth="1"/>
    <col min="13312" max="13312" width="120.5546875" style="104" customWidth="1"/>
    <col min="13313" max="13314" width="11.88671875" style="104" customWidth="1"/>
    <col min="13315" max="13315" width="43" style="104" customWidth="1"/>
    <col min="13316" max="13316" width="40" style="104" customWidth="1"/>
    <col min="13317" max="13317" width="9" style="104"/>
    <col min="13318" max="13318" width="40" style="104" customWidth="1"/>
    <col min="13319" max="13566" width="9" style="104"/>
    <col min="13567" max="13567" width="21.109375" style="104" customWidth="1"/>
    <col min="13568" max="13568" width="120.5546875" style="104" customWidth="1"/>
    <col min="13569" max="13570" width="11.88671875" style="104" customWidth="1"/>
    <col min="13571" max="13571" width="43" style="104" customWidth="1"/>
    <col min="13572" max="13572" width="40" style="104" customWidth="1"/>
    <col min="13573" max="13573" width="9" style="104"/>
    <col min="13574" max="13574" width="40" style="104" customWidth="1"/>
    <col min="13575" max="13822" width="9" style="104"/>
    <col min="13823" max="13823" width="21.109375" style="104" customWidth="1"/>
    <col min="13824" max="13824" width="120.5546875" style="104" customWidth="1"/>
    <col min="13825" max="13826" width="11.88671875" style="104" customWidth="1"/>
    <col min="13827" max="13827" width="43" style="104" customWidth="1"/>
    <col min="13828" max="13828" width="40" style="104" customWidth="1"/>
    <col min="13829" max="13829" width="9" style="104"/>
    <col min="13830" max="13830" width="40" style="104" customWidth="1"/>
    <col min="13831" max="14078" width="9" style="104"/>
    <col min="14079" max="14079" width="21.109375" style="104" customWidth="1"/>
    <col min="14080" max="14080" width="120.5546875" style="104" customWidth="1"/>
    <col min="14081" max="14082" width="11.88671875" style="104" customWidth="1"/>
    <col min="14083" max="14083" width="43" style="104" customWidth="1"/>
    <col min="14084" max="14084" width="40" style="104" customWidth="1"/>
    <col min="14085" max="14085" width="9" style="104"/>
    <col min="14086" max="14086" width="40" style="104" customWidth="1"/>
    <col min="14087" max="14334" width="9" style="104"/>
    <col min="14335" max="14335" width="21.109375" style="104" customWidth="1"/>
    <col min="14336" max="14336" width="120.5546875" style="104" customWidth="1"/>
    <col min="14337" max="14338" width="11.88671875" style="104" customWidth="1"/>
    <col min="14339" max="14339" width="43" style="104" customWidth="1"/>
    <col min="14340" max="14340" width="40" style="104" customWidth="1"/>
    <col min="14341" max="14341" width="9" style="104"/>
    <col min="14342" max="14342" width="40" style="104" customWidth="1"/>
    <col min="14343" max="14590" width="9" style="104"/>
    <col min="14591" max="14591" width="21.109375" style="104" customWidth="1"/>
    <col min="14592" max="14592" width="120.5546875" style="104" customWidth="1"/>
    <col min="14593" max="14594" width="11.88671875" style="104" customWidth="1"/>
    <col min="14595" max="14595" width="43" style="104" customWidth="1"/>
    <col min="14596" max="14596" width="40" style="104" customWidth="1"/>
    <col min="14597" max="14597" width="9" style="104"/>
    <col min="14598" max="14598" width="40" style="104" customWidth="1"/>
    <col min="14599" max="14846" width="9" style="104"/>
    <col min="14847" max="14847" width="21.109375" style="104" customWidth="1"/>
    <col min="14848" max="14848" width="120.5546875" style="104" customWidth="1"/>
    <col min="14849" max="14850" width="11.88671875" style="104" customWidth="1"/>
    <col min="14851" max="14851" width="43" style="104" customWidth="1"/>
    <col min="14852" max="14852" width="40" style="104" customWidth="1"/>
    <col min="14853" max="14853" width="9" style="104"/>
    <col min="14854" max="14854" width="40" style="104" customWidth="1"/>
    <col min="14855" max="15102" width="9" style="104"/>
    <col min="15103" max="15103" width="21.109375" style="104" customWidth="1"/>
    <col min="15104" max="15104" width="120.5546875" style="104" customWidth="1"/>
    <col min="15105" max="15106" width="11.88671875" style="104" customWidth="1"/>
    <col min="15107" max="15107" width="43" style="104" customWidth="1"/>
    <col min="15108" max="15108" width="40" style="104" customWidth="1"/>
    <col min="15109" max="15109" width="9" style="104"/>
    <col min="15110" max="15110" width="40" style="104" customWidth="1"/>
    <col min="15111" max="15358" width="9" style="104"/>
    <col min="15359" max="15359" width="21.109375" style="104" customWidth="1"/>
    <col min="15360" max="15360" width="120.5546875" style="104" customWidth="1"/>
    <col min="15361" max="15362" width="11.88671875" style="104" customWidth="1"/>
    <col min="15363" max="15363" width="43" style="104" customWidth="1"/>
    <col min="15364" max="15364" width="40" style="104" customWidth="1"/>
    <col min="15365" max="15365" width="9" style="104"/>
    <col min="15366" max="15366" width="40" style="104" customWidth="1"/>
    <col min="15367" max="15614" width="9" style="104"/>
    <col min="15615" max="15615" width="21.109375" style="104" customWidth="1"/>
    <col min="15616" max="15616" width="120.5546875" style="104" customWidth="1"/>
    <col min="15617" max="15618" width="11.88671875" style="104" customWidth="1"/>
    <col min="15619" max="15619" width="43" style="104" customWidth="1"/>
    <col min="15620" max="15620" width="40" style="104" customWidth="1"/>
    <col min="15621" max="15621" width="9" style="104"/>
    <col min="15622" max="15622" width="40" style="104" customWidth="1"/>
    <col min="15623" max="15870" width="9" style="104"/>
    <col min="15871" max="15871" width="21.109375" style="104" customWidth="1"/>
    <col min="15872" max="15872" width="120.5546875" style="104" customWidth="1"/>
    <col min="15873" max="15874" width="11.88671875" style="104" customWidth="1"/>
    <col min="15875" max="15875" width="43" style="104" customWidth="1"/>
    <col min="15876" max="15876" width="40" style="104" customWidth="1"/>
    <col min="15877" max="15877" width="9" style="104"/>
    <col min="15878" max="15878" width="40" style="104" customWidth="1"/>
    <col min="15879" max="16126" width="9" style="104"/>
    <col min="16127" max="16127" width="21.109375" style="104" customWidth="1"/>
    <col min="16128" max="16128" width="120.5546875" style="104" customWidth="1"/>
    <col min="16129" max="16130" width="11.88671875" style="104" customWidth="1"/>
    <col min="16131" max="16131" width="43" style="104" customWidth="1"/>
    <col min="16132" max="16132" width="40" style="104" customWidth="1"/>
    <col min="16133" max="16133" width="9" style="104"/>
    <col min="16134" max="16134" width="40" style="104" customWidth="1"/>
    <col min="16135" max="16381" width="9" style="104"/>
    <col min="16382" max="16384" width="9" style="104" customWidth="1"/>
  </cols>
  <sheetData>
    <row r="1" spans="1:7" s="52" customFormat="1" ht="69" customHeight="1">
      <c r="A1" s="51" t="s">
        <v>11</v>
      </c>
      <c r="B1" s="325" t="s">
        <v>824</v>
      </c>
      <c r="C1" s="326"/>
      <c r="D1" s="326"/>
      <c r="E1" s="326"/>
      <c r="F1" s="327"/>
    </row>
    <row r="2" spans="1:7" s="24" customFormat="1" ht="40.5" customHeight="1">
      <c r="A2" s="320" t="s">
        <v>889</v>
      </c>
      <c r="B2" s="320"/>
      <c r="C2" s="320"/>
      <c r="D2" s="320"/>
      <c r="E2" s="320"/>
      <c r="F2" s="320"/>
      <c r="G2" s="320"/>
    </row>
    <row r="3" spans="1:7" s="25" customFormat="1" ht="18" customHeight="1">
      <c r="A3" s="328" t="s">
        <v>893</v>
      </c>
      <c r="B3" s="328"/>
      <c r="C3" s="328"/>
      <c r="D3" s="328"/>
      <c r="E3" s="328"/>
      <c r="F3" s="328"/>
      <c r="G3" s="328"/>
    </row>
    <row r="4" spans="1:7" s="26" customFormat="1" ht="18" customHeight="1">
      <c r="A4" s="328" t="s">
        <v>0</v>
      </c>
      <c r="B4" s="328"/>
      <c r="C4" s="328"/>
      <c r="D4" s="328"/>
      <c r="E4" s="328"/>
      <c r="F4" s="328"/>
      <c r="G4" s="328"/>
    </row>
    <row r="5" spans="1:7" s="58" customFormat="1" ht="160.94999999999999" customHeight="1">
      <c r="A5" s="53" t="s">
        <v>1</v>
      </c>
      <c r="B5" s="53" t="s">
        <v>2</v>
      </c>
      <c r="C5" s="53" t="s">
        <v>3</v>
      </c>
      <c r="D5" s="54" t="s">
        <v>15</v>
      </c>
      <c r="E5" s="55" t="s">
        <v>760</v>
      </c>
      <c r="F5" s="56" t="s">
        <v>761</v>
      </c>
      <c r="G5" s="57"/>
    </row>
    <row r="6" spans="1:7" s="63" customFormat="1" ht="27.75" customHeight="1">
      <c r="A6" s="59"/>
      <c r="B6" s="59"/>
      <c r="C6" s="60" t="s">
        <v>4</v>
      </c>
      <c r="D6" s="54" t="s">
        <v>5</v>
      </c>
      <c r="E6" s="60" t="s">
        <v>6</v>
      </c>
      <c r="F6" s="61" t="s">
        <v>7</v>
      </c>
      <c r="G6" s="62"/>
    </row>
    <row r="7" spans="1:7" s="69" customFormat="1" ht="3" hidden="1" customHeight="1">
      <c r="A7" s="64" t="s">
        <v>16</v>
      </c>
      <c r="B7" s="65" t="s">
        <v>17</v>
      </c>
      <c r="C7" s="66"/>
      <c r="D7" s="54"/>
      <c r="E7" s="67"/>
      <c r="F7" s="68"/>
      <c r="G7" s="62"/>
    </row>
    <row r="8" spans="1:7" s="69" customFormat="1" ht="57.75" hidden="1" customHeight="1">
      <c r="A8" s="70"/>
      <c r="B8" s="71" t="s">
        <v>422</v>
      </c>
      <c r="C8" s="66"/>
      <c r="D8" s="54"/>
      <c r="E8" s="67"/>
      <c r="F8" s="68"/>
      <c r="G8" s="62"/>
    </row>
    <row r="9" spans="1:7" s="69" customFormat="1" ht="48" hidden="1" customHeight="1">
      <c r="A9" s="70"/>
      <c r="B9" s="71" t="s">
        <v>18</v>
      </c>
      <c r="C9" s="66"/>
      <c r="D9" s="54"/>
      <c r="E9" s="67"/>
      <c r="F9" s="68"/>
      <c r="G9" s="62"/>
    </row>
    <row r="10" spans="1:7" s="69" customFormat="1" ht="58.5" hidden="1" customHeight="1">
      <c r="A10" s="70"/>
      <c r="B10" s="71" t="s">
        <v>19</v>
      </c>
      <c r="C10" s="66"/>
      <c r="D10" s="54"/>
      <c r="E10" s="67"/>
      <c r="F10" s="68"/>
      <c r="G10" s="62"/>
    </row>
    <row r="11" spans="1:7" s="69" customFormat="1" ht="102.75" hidden="1" customHeight="1">
      <c r="A11" s="70"/>
      <c r="B11" s="72" t="s">
        <v>719</v>
      </c>
      <c r="C11" s="66"/>
      <c r="D11" s="54"/>
      <c r="E11" s="67"/>
      <c r="F11" s="68"/>
      <c r="G11" s="62"/>
    </row>
    <row r="12" spans="1:7" s="69" customFormat="1" ht="39" hidden="1" customHeight="1">
      <c r="A12" s="70"/>
      <c r="B12" s="71" t="s">
        <v>20</v>
      </c>
      <c r="C12" s="66"/>
      <c r="D12" s="54"/>
      <c r="E12" s="67"/>
      <c r="F12" s="68"/>
      <c r="G12" s="62"/>
    </row>
    <row r="13" spans="1:7" s="69" customFormat="1" ht="24" hidden="1" customHeight="1">
      <c r="A13" s="70"/>
      <c r="B13" s="71" t="s">
        <v>21</v>
      </c>
      <c r="C13" s="66"/>
      <c r="D13" s="54"/>
      <c r="E13" s="67"/>
      <c r="F13" s="68"/>
      <c r="G13" s="62"/>
    </row>
    <row r="14" spans="1:7" s="69" customFormat="1" ht="92.25" hidden="1" customHeight="1">
      <c r="A14" s="70"/>
      <c r="B14" s="71" t="s">
        <v>22</v>
      </c>
      <c r="C14" s="66"/>
      <c r="D14" s="54"/>
      <c r="E14" s="67"/>
      <c r="F14" s="68"/>
      <c r="G14" s="62"/>
    </row>
    <row r="15" spans="1:7" s="69" customFormat="1" ht="39.75" hidden="1" customHeight="1">
      <c r="A15" s="70"/>
      <c r="B15" s="71" t="s">
        <v>23</v>
      </c>
      <c r="C15" s="66"/>
      <c r="D15" s="54"/>
      <c r="E15" s="67"/>
      <c r="F15" s="68"/>
      <c r="G15" s="62"/>
    </row>
    <row r="16" spans="1:7" s="69" customFormat="1" ht="19.5" hidden="1" customHeight="1">
      <c r="A16" s="70"/>
      <c r="B16" s="71" t="s">
        <v>24</v>
      </c>
      <c r="C16" s="66"/>
      <c r="D16" s="54"/>
      <c r="E16" s="67"/>
      <c r="F16" s="68"/>
      <c r="G16" s="62"/>
    </row>
    <row r="17" spans="1:7" s="69" customFormat="1" ht="50.25" hidden="1" customHeight="1">
      <c r="A17" s="70"/>
      <c r="B17" s="71" t="s">
        <v>25</v>
      </c>
      <c r="C17" s="66"/>
      <c r="D17" s="54"/>
      <c r="E17" s="67"/>
      <c r="F17" s="68"/>
      <c r="G17" s="62"/>
    </row>
    <row r="18" spans="1:7" s="69" customFormat="1" ht="19.5" hidden="1" customHeight="1">
      <c r="A18" s="70"/>
      <c r="B18" s="71" t="s">
        <v>26</v>
      </c>
      <c r="C18" s="66"/>
      <c r="D18" s="54"/>
      <c r="E18" s="67"/>
      <c r="F18" s="68"/>
      <c r="G18" s="62"/>
    </row>
    <row r="19" spans="1:7" s="69" customFormat="1" ht="17.25" hidden="1" customHeight="1">
      <c r="A19" s="70"/>
      <c r="B19" s="71" t="s">
        <v>27</v>
      </c>
      <c r="C19" s="66"/>
      <c r="D19" s="54"/>
      <c r="E19" s="67"/>
      <c r="F19" s="68"/>
      <c r="G19" s="62"/>
    </row>
    <row r="20" spans="1:7" s="69" customFormat="1" ht="19.5" hidden="1" customHeight="1">
      <c r="A20" s="70"/>
      <c r="B20" s="71" t="s">
        <v>28</v>
      </c>
      <c r="C20" s="66"/>
      <c r="D20" s="54"/>
      <c r="E20" s="67"/>
      <c r="F20" s="68"/>
      <c r="G20" s="62"/>
    </row>
    <row r="21" spans="1:7" s="69" customFormat="1" ht="36.75" hidden="1" customHeight="1">
      <c r="A21" s="70"/>
      <c r="B21" s="71" t="s">
        <v>29</v>
      </c>
      <c r="C21" s="66"/>
      <c r="D21" s="54"/>
      <c r="E21" s="67"/>
      <c r="F21" s="68"/>
      <c r="G21" s="62"/>
    </row>
    <row r="22" spans="1:7" s="69" customFormat="1" ht="0.75" hidden="1" customHeight="1">
      <c r="A22" s="70"/>
      <c r="B22" s="71" t="s">
        <v>30</v>
      </c>
      <c r="C22" s="66"/>
      <c r="D22" s="54"/>
      <c r="E22" s="67"/>
      <c r="F22" s="68"/>
      <c r="G22" s="62"/>
    </row>
    <row r="23" spans="1:7" s="69" customFormat="1" ht="40.5" hidden="1" customHeight="1">
      <c r="A23" s="70"/>
      <c r="B23" s="71" t="s">
        <v>31</v>
      </c>
      <c r="C23" s="66"/>
      <c r="D23" s="54"/>
      <c r="E23" s="67"/>
      <c r="F23" s="68"/>
      <c r="G23" s="62"/>
    </row>
    <row r="24" spans="1:7" s="69" customFormat="1" ht="98.25" hidden="1" customHeight="1">
      <c r="A24" s="70"/>
      <c r="B24" s="71" t="s">
        <v>32</v>
      </c>
      <c r="C24" s="66"/>
      <c r="D24" s="54"/>
      <c r="E24" s="67"/>
      <c r="F24" s="68"/>
      <c r="G24" s="62"/>
    </row>
    <row r="25" spans="1:7" s="69" customFormat="1" ht="66.75" hidden="1" customHeight="1">
      <c r="A25" s="70"/>
      <c r="B25" s="71" t="s">
        <v>33</v>
      </c>
      <c r="C25" s="66"/>
      <c r="D25" s="54"/>
      <c r="E25" s="67"/>
      <c r="F25" s="68"/>
      <c r="G25" s="62"/>
    </row>
    <row r="26" spans="1:7" s="69" customFormat="1" ht="32.25" hidden="1" customHeight="1">
      <c r="A26" s="70"/>
      <c r="B26" s="71" t="s">
        <v>34</v>
      </c>
      <c r="C26" s="66"/>
      <c r="D26" s="54"/>
      <c r="E26" s="67"/>
      <c r="F26" s="68"/>
      <c r="G26" s="62"/>
    </row>
    <row r="27" spans="1:7" s="69" customFormat="1" ht="54.75" hidden="1" customHeight="1">
      <c r="A27" s="70"/>
      <c r="B27" s="71" t="s">
        <v>35</v>
      </c>
      <c r="C27" s="66"/>
      <c r="D27" s="54"/>
      <c r="E27" s="67"/>
      <c r="F27" s="68"/>
      <c r="G27" s="62"/>
    </row>
    <row r="28" spans="1:7" s="69" customFormat="1" ht="20.25" hidden="1" customHeight="1">
      <c r="A28" s="70"/>
      <c r="B28" s="71" t="s">
        <v>36</v>
      </c>
      <c r="C28" s="66"/>
      <c r="D28" s="54"/>
      <c r="E28" s="67"/>
      <c r="F28" s="68"/>
      <c r="G28" s="62"/>
    </row>
    <row r="29" spans="1:7" s="69" customFormat="1" ht="20.25" hidden="1" customHeight="1">
      <c r="A29" s="66"/>
      <c r="B29" s="71" t="s">
        <v>37</v>
      </c>
      <c r="C29" s="66"/>
      <c r="D29" s="54"/>
      <c r="E29" s="67"/>
      <c r="F29" s="68"/>
      <c r="G29" s="62"/>
    </row>
    <row r="30" spans="1:7" s="69" customFormat="1" ht="12" hidden="1">
      <c r="A30" s="70" t="s">
        <v>371</v>
      </c>
      <c r="B30" s="71" t="s">
        <v>881</v>
      </c>
      <c r="C30" s="66" t="s">
        <v>38</v>
      </c>
      <c r="D30" s="73"/>
      <c r="E30" s="74">
        <v>4355</v>
      </c>
      <c r="F30" s="68">
        <f t="shared" ref="F30:F32" si="0">E30*D30</f>
        <v>0</v>
      </c>
      <c r="G30" s="62"/>
    </row>
    <row r="31" spans="1:7" s="77" customFormat="1" ht="24.75" hidden="1" customHeight="1">
      <c r="A31" s="70" t="s">
        <v>372</v>
      </c>
      <c r="B31" s="71" t="s">
        <v>882</v>
      </c>
      <c r="C31" s="66" t="s">
        <v>38</v>
      </c>
      <c r="D31" s="75"/>
      <c r="E31" s="74">
        <f>8*10*75*1.1</f>
        <v>6600.0000000000009</v>
      </c>
      <c r="F31" s="68">
        <f t="shared" si="0"/>
        <v>0</v>
      </c>
      <c r="G31" s="76"/>
    </row>
    <row r="32" spans="1:7" s="77" customFormat="1" ht="12.6" hidden="1">
      <c r="A32" s="70" t="s">
        <v>373</v>
      </c>
      <c r="B32" s="71" t="s">
        <v>883</v>
      </c>
      <c r="C32" s="66" t="s">
        <v>38</v>
      </c>
      <c r="D32" s="75"/>
      <c r="E32" s="74">
        <f>12*10*75*1.1</f>
        <v>9900</v>
      </c>
      <c r="F32" s="68">
        <f t="shared" si="0"/>
        <v>0</v>
      </c>
      <c r="G32" s="76"/>
    </row>
    <row r="33" spans="1:7" s="77" customFormat="1" ht="61.2" hidden="1">
      <c r="A33" s="70"/>
      <c r="B33" s="71" t="s">
        <v>40</v>
      </c>
      <c r="C33" s="66"/>
      <c r="D33" s="54"/>
      <c r="E33" s="74" t="s">
        <v>821</v>
      </c>
      <c r="F33" s="68"/>
      <c r="G33" s="76"/>
    </row>
    <row r="34" spans="1:7" s="77" customFormat="1" ht="26.25" hidden="1" customHeight="1">
      <c r="A34" s="59" t="s">
        <v>370</v>
      </c>
      <c r="B34" s="65" t="s">
        <v>41</v>
      </c>
      <c r="C34" s="66" t="s">
        <v>42</v>
      </c>
      <c r="D34" s="75"/>
      <c r="E34" s="74">
        <v>3960</v>
      </c>
      <c r="F34" s="68">
        <f>E34*D34</f>
        <v>0</v>
      </c>
      <c r="G34" s="76"/>
    </row>
    <row r="35" spans="1:7" s="77" customFormat="1" ht="39" hidden="1" customHeight="1">
      <c r="A35" s="59" t="s">
        <v>39</v>
      </c>
      <c r="B35" s="65" t="s">
        <v>43</v>
      </c>
      <c r="C35" s="66" t="s">
        <v>44</v>
      </c>
      <c r="D35" s="75"/>
      <c r="E35" s="74">
        <v>4430</v>
      </c>
      <c r="F35" s="68">
        <f>E35*D35</f>
        <v>0</v>
      </c>
      <c r="G35" s="76"/>
    </row>
    <row r="36" spans="1:7" s="69" customFormat="1" ht="18" hidden="1" customHeight="1">
      <c r="A36" s="59" t="s">
        <v>45</v>
      </c>
      <c r="B36" s="65" t="s">
        <v>46</v>
      </c>
      <c r="C36" s="66"/>
      <c r="D36" s="75"/>
      <c r="E36" s="74" t="s">
        <v>821</v>
      </c>
      <c r="F36" s="68" t="s">
        <v>821</v>
      </c>
      <c r="G36" s="62"/>
    </row>
    <row r="37" spans="1:7" s="69" customFormat="1" ht="21" hidden="1" customHeight="1">
      <c r="A37" s="66" t="s">
        <v>47</v>
      </c>
      <c r="B37" s="71" t="s">
        <v>48</v>
      </c>
      <c r="C37" s="66" t="s">
        <v>8</v>
      </c>
      <c r="D37" s="75"/>
      <c r="E37" s="74">
        <v>10445</v>
      </c>
      <c r="F37" s="68">
        <f t="shared" ref="F37:F68" si="1">E37*D37</f>
        <v>0</v>
      </c>
      <c r="G37" s="62"/>
    </row>
    <row r="38" spans="1:7" s="69" customFormat="1" ht="19.5" hidden="1" customHeight="1">
      <c r="A38" s="66" t="s">
        <v>49</v>
      </c>
      <c r="B38" s="71" t="s">
        <v>50</v>
      </c>
      <c r="C38" s="66" t="s">
        <v>8</v>
      </c>
      <c r="D38" s="75"/>
      <c r="E38" s="74">
        <v>10445</v>
      </c>
      <c r="F38" s="68">
        <f t="shared" si="1"/>
        <v>0</v>
      </c>
      <c r="G38" s="62"/>
    </row>
    <row r="39" spans="1:7" s="69" customFormat="1" ht="23.25" hidden="1" customHeight="1">
      <c r="A39" s="66" t="s">
        <v>51</v>
      </c>
      <c r="B39" s="71" t="s">
        <v>52</v>
      </c>
      <c r="C39" s="66" t="s">
        <v>8</v>
      </c>
      <c r="D39" s="75"/>
      <c r="E39" s="74">
        <v>10445</v>
      </c>
      <c r="F39" s="68">
        <f t="shared" si="1"/>
        <v>0</v>
      </c>
      <c r="G39" s="62"/>
    </row>
    <row r="40" spans="1:7" s="69" customFormat="1" ht="21" hidden="1" customHeight="1">
      <c r="A40" s="66" t="s">
        <v>374</v>
      </c>
      <c r="B40" s="71" t="s">
        <v>53</v>
      </c>
      <c r="C40" s="66" t="s">
        <v>8</v>
      </c>
      <c r="D40" s="75"/>
      <c r="E40" s="74">
        <v>12190</v>
      </c>
      <c r="F40" s="68">
        <f t="shared" si="1"/>
        <v>0</v>
      </c>
      <c r="G40" s="62"/>
    </row>
    <row r="41" spans="1:7" s="69" customFormat="1" ht="4.5" hidden="1" customHeight="1">
      <c r="A41" s="66" t="s">
        <v>375</v>
      </c>
      <c r="B41" s="71" t="s">
        <v>54</v>
      </c>
      <c r="C41" s="66" t="s">
        <v>8</v>
      </c>
      <c r="D41" s="75"/>
      <c r="E41" s="74">
        <v>12190</v>
      </c>
      <c r="F41" s="68">
        <f t="shared" si="1"/>
        <v>0</v>
      </c>
      <c r="G41" s="62"/>
    </row>
    <row r="42" spans="1:7" s="69" customFormat="1" ht="24" hidden="1" customHeight="1">
      <c r="A42" s="66" t="s">
        <v>376</v>
      </c>
      <c r="B42" s="71" t="s">
        <v>55</v>
      </c>
      <c r="C42" s="66" t="s">
        <v>8</v>
      </c>
      <c r="D42" s="75"/>
      <c r="E42" s="74">
        <v>12190</v>
      </c>
      <c r="F42" s="68">
        <f t="shared" si="1"/>
        <v>0</v>
      </c>
      <c r="G42" s="62"/>
    </row>
    <row r="43" spans="1:7" s="69" customFormat="1" ht="18" hidden="1" customHeight="1">
      <c r="A43" s="66" t="s">
        <v>377</v>
      </c>
      <c r="B43" s="71" t="s">
        <v>56</v>
      </c>
      <c r="C43" s="66" t="s">
        <v>8</v>
      </c>
      <c r="D43" s="75"/>
      <c r="E43" s="74">
        <v>12190</v>
      </c>
      <c r="F43" s="68">
        <f t="shared" si="1"/>
        <v>0</v>
      </c>
      <c r="G43" s="62"/>
    </row>
    <row r="44" spans="1:7" s="69" customFormat="1" ht="18" hidden="1" customHeight="1">
      <c r="A44" s="66" t="s">
        <v>378</v>
      </c>
      <c r="B44" s="71" t="s">
        <v>57</v>
      </c>
      <c r="C44" s="66" t="s">
        <v>8</v>
      </c>
      <c r="D44" s="75"/>
      <c r="E44" s="74">
        <v>12190</v>
      </c>
      <c r="F44" s="68">
        <f t="shared" si="1"/>
        <v>0</v>
      </c>
      <c r="G44" s="62"/>
    </row>
    <row r="45" spans="1:7" s="69" customFormat="1" ht="18" hidden="1" customHeight="1">
      <c r="A45" s="66" t="s">
        <v>379</v>
      </c>
      <c r="B45" s="71" t="s">
        <v>58</v>
      </c>
      <c r="C45" s="66" t="s">
        <v>8</v>
      </c>
      <c r="D45" s="75"/>
      <c r="E45" s="74">
        <f>E43</f>
        <v>12190</v>
      </c>
      <c r="F45" s="68">
        <f t="shared" si="1"/>
        <v>0</v>
      </c>
      <c r="G45" s="62"/>
    </row>
    <row r="46" spans="1:7" s="69" customFormat="1" ht="18" hidden="1" customHeight="1">
      <c r="A46" s="66" t="s">
        <v>380</v>
      </c>
      <c r="B46" s="71" t="s">
        <v>59</v>
      </c>
      <c r="C46" s="66" t="s">
        <v>8</v>
      </c>
      <c r="D46" s="75"/>
      <c r="E46" s="74">
        <v>20675</v>
      </c>
      <c r="F46" s="68">
        <f t="shared" si="1"/>
        <v>0</v>
      </c>
      <c r="G46" s="62"/>
    </row>
    <row r="47" spans="1:7" s="69" customFormat="1" ht="18" hidden="1" customHeight="1">
      <c r="A47" s="66" t="s">
        <v>381</v>
      </c>
      <c r="B47" s="71" t="s">
        <v>60</v>
      </c>
      <c r="C47" s="66" t="s">
        <v>8</v>
      </c>
      <c r="D47" s="75"/>
      <c r="E47" s="74">
        <v>17410</v>
      </c>
      <c r="F47" s="68">
        <f t="shared" si="1"/>
        <v>0</v>
      </c>
      <c r="G47" s="62"/>
    </row>
    <row r="48" spans="1:7" s="69" customFormat="1" ht="18" hidden="1" customHeight="1">
      <c r="A48" s="66" t="s">
        <v>382</v>
      </c>
      <c r="B48" s="71" t="s">
        <v>61</v>
      </c>
      <c r="C48" s="66" t="s">
        <v>8</v>
      </c>
      <c r="D48" s="75"/>
      <c r="E48" s="74">
        <v>14245</v>
      </c>
      <c r="F48" s="68">
        <f t="shared" si="1"/>
        <v>0</v>
      </c>
      <c r="G48" s="62"/>
    </row>
    <row r="49" spans="1:7" s="69" customFormat="1" ht="18" hidden="1" customHeight="1">
      <c r="A49" s="66" t="s">
        <v>383</v>
      </c>
      <c r="B49" s="71" t="s">
        <v>62</v>
      </c>
      <c r="C49" s="66" t="s">
        <v>8</v>
      </c>
      <c r="D49" s="75"/>
      <c r="E49" s="74">
        <v>21475</v>
      </c>
      <c r="F49" s="68">
        <f t="shared" si="1"/>
        <v>0</v>
      </c>
      <c r="G49" s="62"/>
    </row>
    <row r="50" spans="1:7" s="69" customFormat="1" ht="18" hidden="1" customHeight="1">
      <c r="A50" s="66" t="s">
        <v>384</v>
      </c>
      <c r="B50" s="71" t="s">
        <v>63</v>
      </c>
      <c r="C50" s="66" t="s">
        <v>8</v>
      </c>
      <c r="D50" s="75"/>
      <c r="E50" s="74">
        <v>21475</v>
      </c>
      <c r="F50" s="68">
        <f t="shared" si="1"/>
        <v>0</v>
      </c>
      <c r="G50" s="62"/>
    </row>
    <row r="51" spans="1:7" s="69" customFormat="1" ht="18" hidden="1" customHeight="1">
      <c r="A51" s="66" t="s">
        <v>385</v>
      </c>
      <c r="B51" s="71" t="s">
        <v>64</v>
      </c>
      <c r="C51" s="66" t="s">
        <v>8</v>
      </c>
      <c r="D51" s="75"/>
      <c r="E51" s="74">
        <v>21475</v>
      </c>
      <c r="F51" s="68">
        <f t="shared" si="1"/>
        <v>0</v>
      </c>
      <c r="G51" s="62"/>
    </row>
    <row r="52" spans="1:7" s="69" customFormat="1" ht="18" hidden="1" customHeight="1">
      <c r="A52" s="66" t="s">
        <v>386</v>
      </c>
      <c r="B52" s="71" t="s">
        <v>65</v>
      </c>
      <c r="C52" s="66" t="s">
        <v>8</v>
      </c>
      <c r="D52" s="75"/>
      <c r="E52" s="74">
        <v>21475</v>
      </c>
      <c r="F52" s="68">
        <f t="shared" si="1"/>
        <v>0</v>
      </c>
      <c r="G52" s="62"/>
    </row>
    <row r="53" spans="1:7" s="69" customFormat="1" ht="18" hidden="1" customHeight="1">
      <c r="A53" s="66" t="s">
        <v>387</v>
      </c>
      <c r="B53" s="71" t="s">
        <v>66</v>
      </c>
      <c r="C53" s="66" t="s">
        <v>8</v>
      </c>
      <c r="D53" s="75"/>
      <c r="E53" s="74">
        <v>21475</v>
      </c>
      <c r="F53" s="68">
        <f t="shared" si="1"/>
        <v>0</v>
      </c>
      <c r="G53" s="62"/>
    </row>
    <row r="54" spans="1:7" s="69" customFormat="1" ht="8.25" hidden="1" customHeight="1">
      <c r="A54" s="66" t="s">
        <v>388</v>
      </c>
      <c r="B54" s="71" t="s">
        <v>67</v>
      </c>
      <c r="C54" s="66" t="s">
        <v>8</v>
      </c>
      <c r="D54" s="75"/>
      <c r="E54" s="74">
        <v>21475</v>
      </c>
      <c r="F54" s="68">
        <f t="shared" si="1"/>
        <v>0</v>
      </c>
      <c r="G54" s="62"/>
    </row>
    <row r="55" spans="1:7" s="69" customFormat="1" ht="40.5" hidden="1" customHeight="1">
      <c r="A55" s="59" t="s">
        <v>68</v>
      </c>
      <c r="B55" s="65" t="s">
        <v>69</v>
      </c>
      <c r="C55" s="66"/>
      <c r="D55" s="54"/>
      <c r="E55" s="67"/>
      <c r="F55" s="68"/>
      <c r="G55" s="62"/>
    </row>
    <row r="56" spans="1:7" s="69" customFormat="1" ht="151.5" hidden="1" customHeight="1">
      <c r="A56" s="59"/>
      <c r="B56" s="71" t="s">
        <v>70</v>
      </c>
      <c r="C56" s="66"/>
      <c r="D56" s="54"/>
      <c r="E56" s="67"/>
      <c r="F56" s="68">
        <f t="shared" si="1"/>
        <v>0</v>
      </c>
      <c r="G56" s="62"/>
    </row>
    <row r="57" spans="1:7" s="69" customFormat="1" ht="58.5" hidden="1" customHeight="1">
      <c r="A57" s="59"/>
      <c r="B57" s="78" t="s">
        <v>71</v>
      </c>
      <c r="C57" s="66"/>
      <c r="D57" s="54"/>
      <c r="E57" s="67"/>
      <c r="F57" s="68">
        <f t="shared" si="1"/>
        <v>0</v>
      </c>
      <c r="G57" s="62"/>
    </row>
    <row r="58" spans="1:7" s="69" customFormat="1" ht="51.75" hidden="1" customHeight="1">
      <c r="A58" s="59"/>
      <c r="B58" s="78" t="s">
        <v>72</v>
      </c>
      <c r="C58" s="66"/>
      <c r="D58" s="54"/>
      <c r="E58" s="67"/>
      <c r="F58" s="68">
        <f t="shared" si="1"/>
        <v>0</v>
      </c>
      <c r="G58" s="62"/>
    </row>
    <row r="59" spans="1:7" s="69" customFormat="1" ht="50.25" hidden="1" customHeight="1">
      <c r="A59" s="59"/>
      <c r="B59" s="78" t="s">
        <v>73</v>
      </c>
      <c r="C59" s="66"/>
      <c r="D59" s="54"/>
      <c r="E59" s="67"/>
      <c r="F59" s="68">
        <f t="shared" si="1"/>
        <v>0</v>
      </c>
      <c r="G59" s="62"/>
    </row>
    <row r="60" spans="1:7" s="69" customFormat="1" ht="21" hidden="1" customHeight="1">
      <c r="A60" s="66" t="s">
        <v>74</v>
      </c>
      <c r="B60" s="71" t="s">
        <v>75</v>
      </c>
      <c r="C60" s="66" t="s">
        <v>38</v>
      </c>
      <c r="D60" s="75"/>
      <c r="E60" s="74">
        <v>16790</v>
      </c>
      <c r="F60" s="68">
        <f t="shared" si="1"/>
        <v>0</v>
      </c>
      <c r="G60" s="62"/>
    </row>
    <row r="61" spans="1:7" s="69" customFormat="1" ht="33" hidden="1" customHeight="1">
      <c r="A61" s="66" t="s">
        <v>389</v>
      </c>
      <c r="B61" s="71" t="s">
        <v>76</v>
      </c>
      <c r="C61" s="66" t="s">
        <v>38</v>
      </c>
      <c r="D61" s="75"/>
      <c r="E61" s="74">
        <v>20000</v>
      </c>
      <c r="F61" s="68">
        <f t="shared" si="1"/>
        <v>0</v>
      </c>
      <c r="G61" s="62"/>
    </row>
    <row r="62" spans="1:7" s="69" customFormat="1" ht="33.75" hidden="1" customHeight="1">
      <c r="A62" s="66" t="s">
        <v>390</v>
      </c>
      <c r="B62" s="71" t="s">
        <v>78</v>
      </c>
      <c r="C62" s="66" t="s">
        <v>38</v>
      </c>
      <c r="D62" s="75"/>
      <c r="E62" s="74">
        <v>22000</v>
      </c>
      <c r="F62" s="68">
        <f t="shared" si="1"/>
        <v>0</v>
      </c>
      <c r="G62" s="62"/>
    </row>
    <row r="63" spans="1:7" s="69" customFormat="1" ht="47.25" hidden="1" customHeight="1">
      <c r="A63" s="66"/>
      <c r="B63" s="71" t="s">
        <v>79</v>
      </c>
      <c r="C63" s="66"/>
      <c r="D63" s="54"/>
      <c r="E63" s="79"/>
      <c r="F63" s="68">
        <f t="shared" si="1"/>
        <v>0</v>
      </c>
      <c r="G63" s="62"/>
    </row>
    <row r="64" spans="1:7" s="69" customFormat="1" ht="42" hidden="1" customHeight="1">
      <c r="A64" s="59" t="s">
        <v>77</v>
      </c>
      <c r="B64" s="65" t="s">
        <v>80</v>
      </c>
      <c r="C64" s="66"/>
      <c r="D64" s="54"/>
      <c r="E64" s="79"/>
      <c r="F64" s="68">
        <f t="shared" si="1"/>
        <v>0</v>
      </c>
      <c r="G64" s="62"/>
    </row>
    <row r="65" spans="1:7" s="69" customFormat="1" ht="146.25" hidden="1" customHeight="1">
      <c r="A65" s="59"/>
      <c r="B65" s="71" t="s">
        <v>81</v>
      </c>
      <c r="C65" s="66"/>
      <c r="D65" s="54"/>
      <c r="E65" s="67"/>
      <c r="F65" s="68">
        <f t="shared" si="1"/>
        <v>0</v>
      </c>
      <c r="G65" s="62"/>
    </row>
    <row r="66" spans="1:7" s="69" customFormat="1" ht="69.75" hidden="1" customHeight="1">
      <c r="A66" s="59"/>
      <c r="B66" s="78" t="s">
        <v>71</v>
      </c>
      <c r="C66" s="66"/>
      <c r="D66" s="54"/>
      <c r="E66" s="67"/>
      <c r="F66" s="68">
        <f t="shared" si="1"/>
        <v>0</v>
      </c>
      <c r="G66" s="62"/>
    </row>
    <row r="67" spans="1:7" s="69" customFormat="1" ht="50.25" hidden="1" customHeight="1">
      <c r="A67" s="59"/>
      <c r="B67" s="78" t="s">
        <v>82</v>
      </c>
      <c r="C67" s="66"/>
      <c r="D67" s="54"/>
      <c r="E67" s="67"/>
      <c r="F67" s="68">
        <f t="shared" si="1"/>
        <v>0</v>
      </c>
      <c r="G67" s="62"/>
    </row>
    <row r="68" spans="1:7" s="69" customFormat="1" ht="36" hidden="1">
      <c r="A68" s="59"/>
      <c r="B68" s="78" t="s">
        <v>73</v>
      </c>
      <c r="C68" s="66"/>
      <c r="D68" s="54"/>
      <c r="E68" s="67"/>
      <c r="F68" s="68">
        <f t="shared" si="1"/>
        <v>0</v>
      </c>
      <c r="G68" s="62"/>
    </row>
    <row r="69" spans="1:7" s="69" customFormat="1" ht="22.5" hidden="1" customHeight="1">
      <c r="A69" s="66" t="s">
        <v>391</v>
      </c>
      <c r="B69" s="71" t="s">
        <v>75</v>
      </c>
      <c r="C69" s="66" t="s">
        <v>38</v>
      </c>
      <c r="D69" s="73"/>
      <c r="E69" s="74">
        <v>30000</v>
      </c>
      <c r="F69" s="68">
        <f t="shared" ref="F69:F100" si="2">E69*D69</f>
        <v>0</v>
      </c>
      <c r="G69" s="62"/>
    </row>
    <row r="70" spans="1:7" s="69" customFormat="1" ht="22.5" hidden="1" customHeight="1">
      <c r="A70" s="66" t="s">
        <v>392</v>
      </c>
      <c r="B70" s="71" t="s">
        <v>76</v>
      </c>
      <c r="C70" s="66" t="s">
        <v>38</v>
      </c>
      <c r="D70" s="73"/>
      <c r="E70" s="74">
        <v>37000</v>
      </c>
      <c r="F70" s="68">
        <f t="shared" si="2"/>
        <v>0</v>
      </c>
      <c r="G70" s="62"/>
    </row>
    <row r="71" spans="1:7" s="69" customFormat="1" ht="22.5" hidden="1" customHeight="1">
      <c r="A71" s="66" t="s">
        <v>393</v>
      </c>
      <c r="B71" s="71" t="s">
        <v>78</v>
      </c>
      <c r="C71" s="66" t="s">
        <v>38</v>
      </c>
      <c r="D71" s="73"/>
      <c r="E71" s="74">
        <v>45000</v>
      </c>
      <c r="F71" s="68">
        <f t="shared" si="2"/>
        <v>0</v>
      </c>
      <c r="G71" s="62"/>
    </row>
    <row r="72" spans="1:7" s="69" customFormat="1" ht="55.5" hidden="1" customHeight="1">
      <c r="A72" s="66"/>
      <c r="B72" s="71" t="s">
        <v>83</v>
      </c>
      <c r="C72" s="66"/>
      <c r="D72" s="54"/>
      <c r="E72" s="67"/>
      <c r="F72" s="68">
        <f t="shared" si="2"/>
        <v>0</v>
      </c>
      <c r="G72" s="62"/>
    </row>
    <row r="73" spans="1:7" s="69" customFormat="1" ht="24" hidden="1" customHeight="1">
      <c r="A73" s="59" t="s">
        <v>84</v>
      </c>
      <c r="B73" s="65" t="s">
        <v>85</v>
      </c>
      <c r="C73" s="66"/>
      <c r="D73" s="54"/>
      <c r="E73" s="67"/>
      <c r="F73" s="68">
        <f t="shared" si="2"/>
        <v>0</v>
      </c>
      <c r="G73" s="62"/>
    </row>
    <row r="74" spans="1:7" s="69" customFormat="1" ht="120" hidden="1" customHeight="1">
      <c r="A74" s="59"/>
      <c r="B74" s="71" t="s">
        <v>86</v>
      </c>
      <c r="C74" s="66"/>
      <c r="D74" s="54"/>
      <c r="E74" s="67"/>
      <c r="F74" s="68">
        <f t="shared" si="2"/>
        <v>0</v>
      </c>
      <c r="G74" s="62"/>
    </row>
    <row r="75" spans="1:7" s="69" customFormat="1" ht="107.25" hidden="1" customHeight="1">
      <c r="A75" s="59"/>
      <c r="B75" s="71" t="s">
        <v>87</v>
      </c>
      <c r="C75" s="66"/>
      <c r="D75" s="54"/>
      <c r="E75" s="67"/>
      <c r="F75" s="68">
        <f t="shared" si="2"/>
        <v>0</v>
      </c>
      <c r="G75" s="62"/>
    </row>
    <row r="76" spans="1:7" s="69" customFormat="1" ht="19.5" hidden="1" customHeight="1">
      <c r="A76" s="66" t="s">
        <v>394</v>
      </c>
      <c r="B76" s="71" t="s">
        <v>88</v>
      </c>
      <c r="C76" s="80" t="s">
        <v>13</v>
      </c>
      <c r="D76" s="73"/>
      <c r="E76" s="81">
        <v>20510</v>
      </c>
      <c r="F76" s="81"/>
      <c r="G76" s="62"/>
    </row>
    <row r="77" spans="1:7" s="69" customFormat="1" ht="24.75" hidden="1" customHeight="1">
      <c r="A77" s="66" t="s">
        <v>395</v>
      </c>
      <c r="B77" s="71" t="s">
        <v>89</v>
      </c>
      <c r="C77" s="80" t="s">
        <v>13</v>
      </c>
      <c r="D77" s="73"/>
      <c r="E77" s="81">
        <f>E61+4500</f>
        <v>24500</v>
      </c>
      <c r="F77" s="81"/>
      <c r="G77" s="62"/>
    </row>
    <row r="78" spans="1:7" s="69" customFormat="1" ht="24.75" hidden="1" customHeight="1">
      <c r="A78" s="66" t="s">
        <v>396</v>
      </c>
      <c r="B78" s="71" t="s">
        <v>90</v>
      </c>
      <c r="C78" s="80" t="s">
        <v>13</v>
      </c>
      <c r="D78" s="73"/>
      <c r="E78" s="81">
        <f>E62+6000</f>
        <v>28000</v>
      </c>
      <c r="F78" s="81"/>
      <c r="G78" s="62"/>
    </row>
    <row r="79" spans="1:7" s="69" customFormat="1" ht="96" hidden="1" customHeight="1">
      <c r="A79" s="66"/>
      <c r="B79" s="71" t="s">
        <v>91</v>
      </c>
      <c r="C79" s="66"/>
      <c r="D79" s="54"/>
      <c r="E79" s="67"/>
      <c r="F79" s="68">
        <f t="shared" si="2"/>
        <v>0</v>
      </c>
      <c r="G79" s="62"/>
    </row>
    <row r="80" spans="1:7" s="69" customFormat="1" ht="21" hidden="1" customHeight="1">
      <c r="A80" s="59" t="s">
        <v>92</v>
      </c>
      <c r="B80" s="65" t="s">
        <v>93</v>
      </c>
      <c r="C80" s="66"/>
      <c r="D80" s="54"/>
      <c r="E80" s="67"/>
      <c r="F80" s="68">
        <f t="shared" si="2"/>
        <v>0</v>
      </c>
      <c r="G80" s="62"/>
    </row>
    <row r="81" spans="1:7" s="69" customFormat="1" ht="118.5" hidden="1" customHeight="1">
      <c r="A81" s="59"/>
      <c r="B81" s="71" t="s">
        <v>94</v>
      </c>
      <c r="C81" s="66"/>
      <c r="D81" s="54"/>
      <c r="E81" s="67"/>
      <c r="F81" s="68">
        <f t="shared" si="2"/>
        <v>0</v>
      </c>
      <c r="G81" s="62"/>
    </row>
    <row r="82" spans="1:7" s="69" customFormat="1" ht="103.5" hidden="1" customHeight="1">
      <c r="A82" s="59"/>
      <c r="B82" s="71" t="s">
        <v>87</v>
      </c>
      <c r="C82" s="66"/>
      <c r="D82" s="54"/>
      <c r="E82" s="67"/>
      <c r="F82" s="68">
        <f t="shared" si="2"/>
        <v>0</v>
      </c>
      <c r="G82" s="62"/>
    </row>
    <row r="83" spans="1:7" s="69" customFormat="1" ht="19.5" hidden="1" customHeight="1">
      <c r="A83" s="66" t="s">
        <v>397</v>
      </c>
      <c r="B83" s="71" t="s">
        <v>88</v>
      </c>
      <c r="C83" s="80" t="s">
        <v>13</v>
      </c>
      <c r="D83" s="75"/>
      <c r="E83" s="74">
        <f>E69+3500</f>
        <v>33500</v>
      </c>
      <c r="F83" s="68">
        <f t="shared" si="2"/>
        <v>0</v>
      </c>
      <c r="G83" s="62"/>
    </row>
    <row r="84" spans="1:7" s="69" customFormat="1" ht="19.5" hidden="1" customHeight="1">
      <c r="A84" s="66" t="s">
        <v>398</v>
      </c>
      <c r="B84" s="71" t="s">
        <v>89</v>
      </c>
      <c r="C84" s="80" t="s">
        <v>13</v>
      </c>
      <c r="D84" s="75"/>
      <c r="E84" s="74">
        <f>E70+4500</f>
        <v>41500</v>
      </c>
      <c r="F84" s="68">
        <f t="shared" si="2"/>
        <v>0</v>
      </c>
      <c r="G84" s="62"/>
    </row>
    <row r="85" spans="1:7" s="69" customFormat="1" ht="9.75" hidden="1" customHeight="1">
      <c r="A85" s="66" t="s">
        <v>399</v>
      </c>
      <c r="B85" s="71" t="s">
        <v>90</v>
      </c>
      <c r="C85" s="80" t="s">
        <v>13</v>
      </c>
      <c r="D85" s="75"/>
      <c r="E85" s="74">
        <f>E71+6000</f>
        <v>51000</v>
      </c>
      <c r="F85" s="68">
        <f t="shared" si="2"/>
        <v>0</v>
      </c>
      <c r="G85" s="62"/>
    </row>
    <row r="86" spans="1:7" s="69" customFormat="1" ht="102.75" hidden="1" customHeight="1">
      <c r="A86" s="66"/>
      <c r="B86" s="71" t="s">
        <v>95</v>
      </c>
      <c r="C86" s="66"/>
      <c r="D86" s="54"/>
      <c r="E86" s="67"/>
      <c r="F86" s="68">
        <f t="shared" si="2"/>
        <v>0</v>
      </c>
      <c r="G86" s="62"/>
    </row>
    <row r="87" spans="1:7" s="77" customFormat="1" ht="16.5" hidden="1" customHeight="1">
      <c r="A87" s="59" t="s">
        <v>96</v>
      </c>
      <c r="B87" s="65" t="s">
        <v>97</v>
      </c>
      <c r="C87" s="59"/>
      <c r="D87" s="54"/>
      <c r="E87" s="82"/>
      <c r="F87" s="68">
        <f t="shared" si="2"/>
        <v>0</v>
      </c>
      <c r="G87" s="76"/>
    </row>
    <row r="88" spans="1:7" s="69" customFormat="1" ht="16.5" hidden="1" customHeight="1">
      <c r="A88" s="66" t="s">
        <v>400</v>
      </c>
      <c r="B88" s="71" t="s">
        <v>98</v>
      </c>
      <c r="C88" s="80" t="s">
        <v>13</v>
      </c>
      <c r="D88" s="73"/>
      <c r="E88" s="74">
        <v>3500</v>
      </c>
      <c r="F88" s="68">
        <f t="shared" si="2"/>
        <v>0</v>
      </c>
      <c r="G88" s="62"/>
    </row>
    <row r="89" spans="1:7" s="69" customFormat="1" ht="16.5" hidden="1" customHeight="1">
      <c r="A89" s="66" t="s">
        <v>401</v>
      </c>
      <c r="B89" s="71" t="s">
        <v>99</v>
      </c>
      <c r="C89" s="80" t="s">
        <v>13</v>
      </c>
      <c r="D89" s="73"/>
      <c r="E89" s="74">
        <v>4500</v>
      </c>
      <c r="F89" s="68">
        <f t="shared" si="2"/>
        <v>0</v>
      </c>
      <c r="G89" s="62"/>
    </row>
    <row r="90" spans="1:7" s="69" customFormat="1" ht="16.5" hidden="1" customHeight="1">
      <c r="A90" s="66" t="s">
        <v>402</v>
      </c>
      <c r="B90" s="71" t="s">
        <v>100</v>
      </c>
      <c r="C90" s="80" t="s">
        <v>13</v>
      </c>
      <c r="D90" s="73"/>
      <c r="E90" s="74">
        <v>6000</v>
      </c>
      <c r="F90" s="68">
        <f t="shared" si="2"/>
        <v>0</v>
      </c>
      <c r="G90" s="62"/>
    </row>
    <row r="91" spans="1:7" s="69" customFormat="1" ht="16.5" hidden="1" customHeight="1">
      <c r="A91" s="59" t="s">
        <v>101</v>
      </c>
      <c r="B91" s="65" t="s">
        <v>102</v>
      </c>
      <c r="C91" s="66"/>
      <c r="D91" s="54"/>
      <c r="E91" s="79"/>
      <c r="F91" s="68">
        <f t="shared" si="2"/>
        <v>0</v>
      </c>
      <c r="G91" s="62"/>
    </row>
    <row r="92" spans="1:7" s="69" customFormat="1" ht="55.5" hidden="1" customHeight="1">
      <c r="A92" s="59"/>
      <c r="B92" s="71" t="s">
        <v>103</v>
      </c>
      <c r="C92" s="66"/>
      <c r="D92" s="54"/>
      <c r="E92" s="67"/>
      <c r="F92" s="68">
        <f t="shared" si="2"/>
        <v>0</v>
      </c>
      <c r="G92" s="62"/>
    </row>
    <row r="93" spans="1:7" s="69" customFormat="1" ht="12" hidden="1">
      <c r="A93" s="66" t="s">
        <v>403</v>
      </c>
      <c r="B93" s="71" t="s">
        <v>104</v>
      </c>
      <c r="C93" s="66" t="s">
        <v>14</v>
      </c>
      <c r="D93" s="73"/>
      <c r="E93" s="74">
        <v>9235</v>
      </c>
      <c r="F93" s="68">
        <f t="shared" si="2"/>
        <v>0</v>
      </c>
      <c r="G93" s="62"/>
    </row>
    <row r="94" spans="1:7" s="69" customFormat="1" ht="16.5" hidden="1" customHeight="1">
      <c r="A94" s="66" t="s">
        <v>404</v>
      </c>
      <c r="B94" s="71" t="s">
        <v>105</v>
      </c>
      <c r="C94" s="66" t="s">
        <v>14</v>
      </c>
      <c r="D94" s="73"/>
      <c r="E94" s="74">
        <v>2440</v>
      </c>
      <c r="F94" s="68">
        <f t="shared" si="2"/>
        <v>0</v>
      </c>
      <c r="G94" s="62"/>
    </row>
    <row r="95" spans="1:7" s="69" customFormat="1" ht="16.5" hidden="1" customHeight="1">
      <c r="A95" s="66" t="s">
        <v>405</v>
      </c>
      <c r="B95" s="71" t="s">
        <v>106</v>
      </c>
      <c r="C95" s="66" t="s">
        <v>14</v>
      </c>
      <c r="D95" s="73"/>
      <c r="E95" s="74">
        <v>12000</v>
      </c>
      <c r="F95" s="68">
        <f t="shared" si="2"/>
        <v>0</v>
      </c>
      <c r="G95" s="62"/>
    </row>
    <row r="96" spans="1:7" s="69" customFormat="1" ht="12" hidden="1">
      <c r="A96" s="66" t="s">
        <v>406</v>
      </c>
      <c r="B96" s="71" t="s">
        <v>107</v>
      </c>
      <c r="C96" s="66" t="s">
        <v>14</v>
      </c>
      <c r="D96" s="73"/>
      <c r="E96" s="74">
        <v>11175</v>
      </c>
      <c r="F96" s="68">
        <f t="shared" si="2"/>
        <v>0</v>
      </c>
      <c r="G96" s="62"/>
    </row>
    <row r="97" spans="1:7" s="69" customFormat="1" ht="15.75" hidden="1" customHeight="1">
      <c r="A97" s="59" t="s">
        <v>407</v>
      </c>
      <c r="B97" s="83" t="s">
        <v>108</v>
      </c>
      <c r="C97" s="66"/>
      <c r="D97" s="73"/>
      <c r="E97" s="67"/>
      <c r="F97" s="68">
        <f t="shared" si="2"/>
        <v>0</v>
      </c>
      <c r="G97" s="62"/>
    </row>
    <row r="98" spans="1:7" s="69" customFormat="1" ht="100.5" hidden="1" customHeight="1">
      <c r="A98" s="66"/>
      <c r="B98" s="71" t="s">
        <v>347</v>
      </c>
      <c r="C98" s="66" t="s">
        <v>13</v>
      </c>
      <c r="D98" s="73"/>
      <c r="E98" s="74">
        <v>200</v>
      </c>
      <c r="F98" s="68">
        <f t="shared" si="2"/>
        <v>0</v>
      </c>
      <c r="G98" s="62"/>
    </row>
    <row r="99" spans="1:7" s="69" customFormat="1" ht="23.25" hidden="1" customHeight="1">
      <c r="A99" s="84" t="s">
        <v>408</v>
      </c>
      <c r="B99" s="85" t="s">
        <v>332</v>
      </c>
      <c r="C99" s="86"/>
      <c r="D99" s="87"/>
      <c r="E99" s="67"/>
      <c r="F99" s="68">
        <f t="shared" si="2"/>
        <v>0</v>
      </c>
      <c r="G99" s="62"/>
    </row>
    <row r="100" spans="1:7" s="69" customFormat="1" ht="109.5" hidden="1" customHeight="1">
      <c r="A100" s="88"/>
      <c r="B100" s="89" t="s">
        <v>364</v>
      </c>
      <c r="C100" s="86" t="s">
        <v>333</v>
      </c>
      <c r="D100" s="87"/>
      <c r="E100" s="74">
        <v>365</v>
      </c>
      <c r="F100" s="68">
        <f t="shared" si="2"/>
        <v>0</v>
      </c>
      <c r="G100" s="62"/>
    </row>
    <row r="101" spans="1:7" s="69" customFormat="1" ht="41.25" hidden="1" customHeight="1">
      <c r="A101" s="84" t="s">
        <v>409</v>
      </c>
      <c r="B101" s="90" t="s">
        <v>334</v>
      </c>
      <c r="C101" s="66"/>
      <c r="D101" s="54"/>
      <c r="E101" s="67"/>
      <c r="F101" s="68">
        <f t="shared" ref="F101:F124" si="3">E101*D101</f>
        <v>0</v>
      </c>
      <c r="G101" s="62"/>
    </row>
    <row r="102" spans="1:7" s="69" customFormat="1" ht="120.75" hidden="1" customHeight="1">
      <c r="A102" s="84"/>
      <c r="B102" s="91" t="s">
        <v>335</v>
      </c>
      <c r="C102" s="66"/>
      <c r="D102" s="54"/>
      <c r="E102" s="67"/>
      <c r="F102" s="68">
        <f t="shared" si="3"/>
        <v>0</v>
      </c>
      <c r="G102" s="62"/>
    </row>
    <row r="103" spans="1:7" s="69" customFormat="1" ht="24" hidden="1" customHeight="1">
      <c r="A103" s="84"/>
      <c r="B103" s="92" t="s">
        <v>71</v>
      </c>
      <c r="C103" s="66"/>
      <c r="D103" s="54"/>
      <c r="E103" s="67"/>
      <c r="F103" s="68">
        <f t="shared" si="3"/>
        <v>0</v>
      </c>
      <c r="G103" s="62"/>
    </row>
    <row r="104" spans="1:7" s="69" customFormat="1" ht="45" hidden="1" customHeight="1">
      <c r="A104" s="84"/>
      <c r="B104" s="92" t="s">
        <v>336</v>
      </c>
      <c r="C104" s="66"/>
      <c r="D104" s="54"/>
      <c r="E104" s="67"/>
      <c r="F104" s="68">
        <f t="shared" si="3"/>
        <v>0</v>
      </c>
      <c r="G104" s="62"/>
    </row>
    <row r="105" spans="1:7" s="69" customFormat="1" ht="43.5" hidden="1" customHeight="1">
      <c r="A105" s="84"/>
      <c r="B105" s="92" t="s">
        <v>73</v>
      </c>
      <c r="C105" s="66"/>
      <c r="D105" s="54"/>
      <c r="E105" s="67"/>
      <c r="F105" s="68">
        <f t="shared" si="3"/>
        <v>0</v>
      </c>
      <c r="G105" s="62"/>
    </row>
    <row r="106" spans="1:7" s="69" customFormat="1" ht="19.5" hidden="1" customHeight="1">
      <c r="A106" s="93" t="s">
        <v>410</v>
      </c>
      <c r="B106" s="91" t="s">
        <v>337</v>
      </c>
      <c r="C106" s="66" t="s">
        <v>13</v>
      </c>
      <c r="D106" s="75"/>
      <c r="E106" s="74">
        <v>4290</v>
      </c>
      <c r="F106" s="68">
        <f t="shared" si="3"/>
        <v>0</v>
      </c>
      <c r="G106" s="62"/>
    </row>
    <row r="107" spans="1:7" s="69" customFormat="1" ht="19.5" hidden="1" customHeight="1">
      <c r="A107" s="93" t="s">
        <v>411</v>
      </c>
      <c r="B107" s="91" t="s">
        <v>338</v>
      </c>
      <c r="C107" s="66" t="s">
        <v>13</v>
      </c>
      <c r="D107" s="75"/>
      <c r="E107" s="74">
        <v>4720</v>
      </c>
      <c r="F107" s="68">
        <f t="shared" si="3"/>
        <v>0</v>
      </c>
      <c r="G107" s="62"/>
    </row>
    <row r="108" spans="1:7" s="69" customFormat="1" ht="19.5" hidden="1" customHeight="1">
      <c r="A108" s="93" t="s">
        <v>412</v>
      </c>
      <c r="B108" s="91" t="s">
        <v>339</v>
      </c>
      <c r="C108" s="66" t="s">
        <v>13</v>
      </c>
      <c r="D108" s="75"/>
      <c r="E108" s="74">
        <v>5195</v>
      </c>
      <c r="F108" s="68">
        <f t="shared" si="3"/>
        <v>0</v>
      </c>
      <c r="G108" s="62"/>
    </row>
    <row r="109" spans="1:7" s="69" customFormat="1" ht="86.25" hidden="1" customHeight="1">
      <c r="A109" s="93"/>
      <c r="B109" s="91" t="s">
        <v>340</v>
      </c>
      <c r="C109" s="66"/>
      <c r="D109" s="54"/>
      <c r="E109" s="67"/>
      <c r="F109" s="94"/>
      <c r="G109" s="62"/>
    </row>
    <row r="110" spans="1:7" s="69" customFormat="1" ht="30" customHeight="1">
      <c r="A110" s="84" t="s">
        <v>413</v>
      </c>
      <c r="B110" s="90" t="s">
        <v>366</v>
      </c>
      <c r="C110" s="66"/>
      <c r="D110" s="54"/>
      <c r="E110" s="67"/>
      <c r="F110" s="68">
        <f t="shared" si="3"/>
        <v>0</v>
      </c>
      <c r="G110" s="62"/>
    </row>
    <row r="111" spans="1:7" s="69" customFormat="1" ht="31.5" customHeight="1">
      <c r="A111" s="93" t="s">
        <v>414</v>
      </c>
      <c r="B111" s="91" t="s">
        <v>365</v>
      </c>
      <c r="C111" s="66" t="s">
        <v>8</v>
      </c>
      <c r="D111" s="95">
        <v>1</v>
      </c>
      <c r="E111" s="74">
        <v>30000</v>
      </c>
      <c r="F111" s="74">
        <f>E111*D111</f>
        <v>30000</v>
      </c>
      <c r="G111" s="62"/>
    </row>
    <row r="112" spans="1:7" s="69" customFormat="1" ht="0.75" customHeight="1">
      <c r="A112" s="93" t="s">
        <v>415</v>
      </c>
      <c r="B112" s="91" t="s">
        <v>367</v>
      </c>
      <c r="C112" s="66" t="s">
        <v>8</v>
      </c>
      <c r="D112" s="54"/>
      <c r="E112" s="74">
        <v>35000</v>
      </c>
      <c r="F112" s="74"/>
      <c r="G112" s="62"/>
    </row>
    <row r="113" spans="1:7" s="69" customFormat="1" ht="30" hidden="1" customHeight="1">
      <c r="A113" s="84" t="s">
        <v>758</v>
      </c>
      <c r="B113" s="90" t="s">
        <v>759</v>
      </c>
      <c r="C113" s="66"/>
      <c r="D113" s="54"/>
      <c r="E113" s="67"/>
      <c r="F113" s="68">
        <f t="shared" si="3"/>
        <v>0</v>
      </c>
      <c r="G113" s="62"/>
    </row>
    <row r="114" spans="1:7" s="69" customFormat="1" ht="144" hidden="1">
      <c r="A114" s="84"/>
      <c r="B114" s="91" t="s">
        <v>783</v>
      </c>
      <c r="C114" s="66"/>
      <c r="D114" s="54"/>
      <c r="E114" s="67"/>
      <c r="F114" s="68">
        <f t="shared" si="3"/>
        <v>0</v>
      </c>
      <c r="G114" s="62"/>
    </row>
    <row r="115" spans="1:7" s="69" customFormat="1" ht="31.5" hidden="1" customHeight="1">
      <c r="A115" s="93" t="s">
        <v>767</v>
      </c>
      <c r="B115" s="90" t="s">
        <v>777</v>
      </c>
      <c r="C115" s="66"/>
      <c r="D115" s="54"/>
      <c r="E115" s="74"/>
      <c r="F115" s="68">
        <f t="shared" si="3"/>
        <v>0</v>
      </c>
      <c r="G115" s="62"/>
    </row>
    <row r="116" spans="1:7" s="69" customFormat="1" ht="31.5" hidden="1" customHeight="1">
      <c r="A116" s="93" t="s">
        <v>768</v>
      </c>
      <c r="B116" s="91" t="s">
        <v>772</v>
      </c>
      <c r="C116" s="66" t="s">
        <v>8</v>
      </c>
      <c r="D116" s="54"/>
      <c r="E116" s="74">
        <f>2293750*1.1</f>
        <v>2523125</v>
      </c>
      <c r="F116" s="68">
        <f t="shared" si="3"/>
        <v>0</v>
      </c>
      <c r="G116" s="62" t="s">
        <v>822</v>
      </c>
    </row>
    <row r="117" spans="1:7" s="69" customFormat="1" ht="31.5" hidden="1" customHeight="1">
      <c r="A117" s="93" t="s">
        <v>769</v>
      </c>
      <c r="B117" s="91" t="s">
        <v>773</v>
      </c>
      <c r="C117" s="66" t="s">
        <v>8</v>
      </c>
      <c r="D117" s="54"/>
      <c r="E117" s="74">
        <f>2018500*1.1</f>
        <v>2220350</v>
      </c>
      <c r="F117" s="68">
        <f t="shared" si="3"/>
        <v>0</v>
      </c>
      <c r="G117" s="62" t="s">
        <v>822</v>
      </c>
    </row>
    <row r="118" spans="1:7" s="69" customFormat="1" ht="31.5" hidden="1" customHeight="1">
      <c r="A118" s="93" t="s">
        <v>770</v>
      </c>
      <c r="B118" s="91" t="s">
        <v>774</v>
      </c>
      <c r="C118" s="66" t="s">
        <v>8</v>
      </c>
      <c r="D118" s="54"/>
      <c r="E118" s="74">
        <f>1835000*1.1</f>
        <v>2018500.0000000002</v>
      </c>
      <c r="F118" s="68">
        <f t="shared" si="3"/>
        <v>0</v>
      </c>
      <c r="G118" s="62" t="s">
        <v>822</v>
      </c>
    </row>
    <row r="119" spans="1:7" s="69" customFormat="1" ht="31.5" hidden="1" customHeight="1">
      <c r="A119" s="93" t="s">
        <v>771</v>
      </c>
      <c r="B119" s="91" t="s">
        <v>775</v>
      </c>
      <c r="C119" s="66" t="s">
        <v>8</v>
      </c>
      <c r="D119" s="54"/>
      <c r="E119" s="74">
        <f>1651500*1.1</f>
        <v>1816650.0000000002</v>
      </c>
      <c r="F119" s="68">
        <f t="shared" si="3"/>
        <v>0</v>
      </c>
      <c r="G119" s="62" t="s">
        <v>822</v>
      </c>
    </row>
    <row r="120" spans="1:7" s="69" customFormat="1" ht="34.5" hidden="1" customHeight="1">
      <c r="A120" s="93" t="s">
        <v>776</v>
      </c>
      <c r="B120" s="90" t="s">
        <v>778</v>
      </c>
      <c r="C120" s="66"/>
      <c r="D120" s="54"/>
      <c r="E120" s="74"/>
      <c r="F120" s="68">
        <f t="shared" si="3"/>
        <v>0</v>
      </c>
      <c r="G120" s="62"/>
    </row>
    <row r="121" spans="1:7" s="69" customFormat="1" ht="31.5" hidden="1" customHeight="1">
      <c r="A121" s="93" t="s">
        <v>779</v>
      </c>
      <c r="B121" s="91" t="s">
        <v>772</v>
      </c>
      <c r="C121" s="66" t="s">
        <v>8</v>
      </c>
      <c r="D121" s="54"/>
      <c r="E121" s="74">
        <f>1376250*1.1</f>
        <v>1513875.0000000002</v>
      </c>
      <c r="F121" s="68">
        <f t="shared" si="3"/>
        <v>0</v>
      </c>
      <c r="G121" s="62" t="s">
        <v>822</v>
      </c>
    </row>
    <row r="122" spans="1:7" s="69" customFormat="1" ht="31.5" hidden="1" customHeight="1">
      <c r="A122" s="93" t="s">
        <v>780</v>
      </c>
      <c r="B122" s="91" t="s">
        <v>773</v>
      </c>
      <c r="C122" s="66" t="s">
        <v>8</v>
      </c>
      <c r="D122" s="54"/>
      <c r="E122" s="74">
        <f>1101000*1.1</f>
        <v>1211100</v>
      </c>
      <c r="F122" s="68">
        <f t="shared" si="3"/>
        <v>0</v>
      </c>
      <c r="G122" s="62" t="s">
        <v>822</v>
      </c>
    </row>
    <row r="123" spans="1:7" s="69" customFormat="1" ht="31.5" hidden="1" customHeight="1">
      <c r="A123" s="93" t="s">
        <v>781</v>
      </c>
      <c r="B123" s="91" t="s">
        <v>774</v>
      </c>
      <c r="C123" s="66" t="s">
        <v>8</v>
      </c>
      <c r="D123" s="54"/>
      <c r="E123" s="74">
        <f>917500*1.1</f>
        <v>1009250.0000000001</v>
      </c>
      <c r="F123" s="68">
        <f t="shared" si="3"/>
        <v>0</v>
      </c>
      <c r="G123" s="62" t="s">
        <v>822</v>
      </c>
    </row>
    <row r="124" spans="1:7" s="69" customFormat="1" ht="31.5" hidden="1" customHeight="1">
      <c r="A124" s="93" t="s">
        <v>782</v>
      </c>
      <c r="B124" s="91" t="s">
        <v>775</v>
      </c>
      <c r="C124" s="66" t="s">
        <v>8</v>
      </c>
      <c r="D124" s="54"/>
      <c r="E124" s="74">
        <f>734000*1.1</f>
        <v>807400.00000000012</v>
      </c>
      <c r="F124" s="68">
        <f t="shared" si="3"/>
        <v>0</v>
      </c>
      <c r="G124" s="62" t="s">
        <v>822</v>
      </c>
    </row>
    <row r="125" spans="1:7" s="98" customFormat="1" ht="72" customHeight="1">
      <c r="A125" s="322" t="s">
        <v>341</v>
      </c>
      <c r="B125" s="322"/>
      <c r="C125" s="96"/>
      <c r="D125" s="54"/>
      <c r="E125" s="67"/>
      <c r="F125" s="68"/>
      <c r="G125" s="97"/>
    </row>
    <row r="126" spans="1:7" s="77" customFormat="1" ht="43.5" customHeight="1">
      <c r="A126" s="323" t="s">
        <v>109</v>
      </c>
      <c r="B126" s="323"/>
      <c r="C126" s="324"/>
      <c r="D126" s="324"/>
      <c r="E126" s="59"/>
      <c r="F126" s="99">
        <f>ROUND(SUM(F8:F125),2)</f>
        <v>30000</v>
      </c>
      <c r="G126" s="76"/>
    </row>
    <row r="127" spans="1:7" ht="27.75" customHeight="1">
      <c r="E127" s="102"/>
      <c r="F127" s="103"/>
    </row>
    <row r="128" spans="1:7" ht="28.5" customHeight="1">
      <c r="E128" s="102"/>
      <c r="F128" s="103"/>
    </row>
    <row r="129" spans="5:6" ht="24.75" customHeight="1">
      <c r="E129" s="102"/>
      <c r="F129" s="103"/>
    </row>
    <row r="130" spans="5:6">
      <c r="E130" s="102"/>
      <c r="F130" s="103"/>
    </row>
    <row r="131" spans="5:6">
      <c r="E131" s="102"/>
      <c r="F131" s="103"/>
    </row>
    <row r="132" spans="5:6">
      <c r="E132" s="102"/>
      <c r="F132" s="103"/>
    </row>
    <row r="133" spans="5:6">
      <c r="E133" s="102"/>
      <c r="F133" s="103"/>
    </row>
    <row r="134" spans="5:6">
      <c r="E134" s="102"/>
      <c r="F134" s="103"/>
    </row>
  </sheetData>
  <sheetProtection password="CEE5" sheet="1" objects="1" scenarios="1" formatCells="0" formatColumns="0" formatRows="0"/>
  <mergeCells count="7">
    <mergeCell ref="A125:B125"/>
    <mergeCell ref="A126:B126"/>
    <mergeCell ref="C126:D126"/>
    <mergeCell ref="B1:F1"/>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54" max="8"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G180"/>
  <sheetViews>
    <sheetView view="pageBreakPreview" topLeftCell="A178" zoomScale="70" zoomScaleNormal="70" zoomScaleSheetLayoutView="70" workbookViewId="0">
      <selection activeCell="F179" sqref="F179"/>
    </sheetView>
  </sheetViews>
  <sheetFormatPr defaultRowHeight="13.2"/>
  <cols>
    <col min="1" max="1" width="21.33203125" style="180" customWidth="1"/>
    <col min="2" max="2" width="76.44140625" style="181" customWidth="1"/>
    <col min="3" max="3" width="9.33203125" style="180" customWidth="1"/>
    <col min="4" max="4" width="8.33203125" style="182" customWidth="1"/>
    <col min="5" max="5" width="32.44140625" style="183" customWidth="1"/>
    <col min="6" max="6" width="23.44140625" style="184" customWidth="1"/>
    <col min="7" max="7" width="14.6640625" style="183" customWidth="1"/>
    <col min="8" max="9" width="4.88671875" style="183" customWidth="1"/>
    <col min="10" max="10" width="6.33203125" style="183" bestFit="1" customWidth="1"/>
    <col min="11" max="11" width="12" style="183" bestFit="1" customWidth="1"/>
    <col min="12" max="12" width="4.88671875" style="183" customWidth="1"/>
    <col min="13" max="13" width="8.6640625" style="183" bestFit="1" customWidth="1"/>
    <col min="14" max="255" width="9.109375" style="183"/>
    <col min="256" max="256" width="20" style="183" customWidth="1"/>
    <col min="257" max="257" width="104.109375" style="183" customWidth="1"/>
    <col min="258" max="258" width="9.6640625" style="183" customWidth="1"/>
    <col min="259" max="259" width="10.5546875" style="183" customWidth="1"/>
    <col min="260" max="260" width="36.88671875" style="183" customWidth="1"/>
    <col min="261" max="261" width="37.33203125" style="183" customWidth="1"/>
    <col min="262" max="262" width="5.109375" style="183" bestFit="1" customWidth="1"/>
    <col min="263" max="263" width="14.6640625" style="183" customWidth="1"/>
    <col min="264" max="265" width="4.88671875" style="183" customWidth="1"/>
    <col min="266" max="266" width="6.33203125" style="183" bestFit="1" customWidth="1"/>
    <col min="267" max="267" width="12" style="183" bestFit="1" customWidth="1"/>
    <col min="268" max="268" width="4.88671875" style="183" customWidth="1"/>
    <col min="269" max="269" width="8.6640625" style="183" bestFit="1" customWidth="1"/>
    <col min="270" max="511" width="9.109375" style="183"/>
    <col min="512" max="512" width="20" style="183" customWidth="1"/>
    <col min="513" max="513" width="104.109375" style="183" customWidth="1"/>
    <col min="514" max="514" width="9.6640625" style="183" customWidth="1"/>
    <col min="515" max="515" width="10.5546875" style="183" customWidth="1"/>
    <col min="516" max="516" width="36.88671875" style="183" customWidth="1"/>
    <col min="517" max="517" width="37.33203125" style="183" customWidth="1"/>
    <col min="518" max="518" width="5.109375" style="183" bestFit="1" customWidth="1"/>
    <col min="519" max="519" width="14.6640625" style="183" customWidth="1"/>
    <col min="520" max="521" width="4.88671875" style="183" customWidth="1"/>
    <col min="522" max="522" width="6.33203125" style="183" bestFit="1" customWidth="1"/>
    <col min="523" max="523" width="12" style="183" bestFit="1" customWidth="1"/>
    <col min="524" max="524" width="4.88671875" style="183" customWidth="1"/>
    <col min="525" max="525" width="8.6640625" style="183" bestFit="1" customWidth="1"/>
    <col min="526" max="767" width="9.109375" style="183"/>
    <col min="768" max="768" width="20" style="183" customWidth="1"/>
    <col min="769" max="769" width="104.109375" style="183" customWidth="1"/>
    <col min="770" max="770" width="9.6640625" style="183" customWidth="1"/>
    <col min="771" max="771" width="10.5546875" style="183" customWidth="1"/>
    <col min="772" max="772" width="36.88671875" style="183" customWidth="1"/>
    <col min="773" max="773" width="37.33203125" style="183" customWidth="1"/>
    <col min="774" max="774" width="5.109375" style="183" bestFit="1" customWidth="1"/>
    <col min="775" max="775" width="14.6640625" style="183" customWidth="1"/>
    <col min="776" max="777" width="4.88671875" style="183" customWidth="1"/>
    <col min="778" max="778" width="6.33203125" style="183" bestFit="1" customWidth="1"/>
    <col min="779" max="779" width="12" style="183" bestFit="1" customWidth="1"/>
    <col min="780" max="780" width="4.88671875" style="183" customWidth="1"/>
    <col min="781" max="781" width="8.6640625" style="183" bestFit="1" customWidth="1"/>
    <col min="782" max="1023" width="9.109375" style="183"/>
    <col min="1024" max="1024" width="20" style="183" customWidth="1"/>
    <col min="1025" max="1025" width="104.109375" style="183" customWidth="1"/>
    <col min="1026" max="1026" width="9.6640625" style="183" customWidth="1"/>
    <col min="1027" max="1027" width="10.5546875" style="183" customWidth="1"/>
    <col min="1028" max="1028" width="36.88671875" style="183" customWidth="1"/>
    <col min="1029" max="1029" width="37.33203125" style="183" customWidth="1"/>
    <col min="1030" max="1030" width="5.109375" style="183" bestFit="1" customWidth="1"/>
    <col min="1031" max="1031" width="14.6640625" style="183" customWidth="1"/>
    <col min="1032" max="1033" width="4.88671875" style="183" customWidth="1"/>
    <col min="1034" max="1034" width="6.33203125" style="183" bestFit="1" customWidth="1"/>
    <col min="1035" max="1035" width="12" style="183" bestFit="1" customWidth="1"/>
    <col min="1036" max="1036" width="4.88671875" style="183" customWidth="1"/>
    <col min="1037" max="1037" width="8.6640625" style="183" bestFit="1" customWidth="1"/>
    <col min="1038" max="1279" width="9.109375" style="183"/>
    <col min="1280" max="1280" width="20" style="183" customWidth="1"/>
    <col min="1281" max="1281" width="104.109375" style="183" customWidth="1"/>
    <col min="1282" max="1282" width="9.6640625" style="183" customWidth="1"/>
    <col min="1283" max="1283" width="10.5546875" style="183" customWidth="1"/>
    <col min="1284" max="1284" width="36.88671875" style="183" customWidth="1"/>
    <col min="1285" max="1285" width="37.33203125" style="183" customWidth="1"/>
    <col min="1286" max="1286" width="5.109375" style="183" bestFit="1" customWidth="1"/>
    <col min="1287" max="1287" width="14.6640625" style="183" customWidth="1"/>
    <col min="1288" max="1289" width="4.88671875" style="183" customWidth="1"/>
    <col min="1290" max="1290" width="6.33203125" style="183" bestFit="1" customWidth="1"/>
    <col min="1291" max="1291" width="12" style="183" bestFit="1" customWidth="1"/>
    <col min="1292" max="1292" width="4.88671875" style="183" customWidth="1"/>
    <col min="1293" max="1293" width="8.6640625" style="183" bestFit="1" customWidth="1"/>
    <col min="1294" max="1535" width="9.109375" style="183"/>
    <col min="1536" max="1536" width="20" style="183" customWidth="1"/>
    <col min="1537" max="1537" width="104.109375" style="183" customWidth="1"/>
    <col min="1538" max="1538" width="9.6640625" style="183" customWidth="1"/>
    <col min="1539" max="1539" width="10.5546875" style="183" customWidth="1"/>
    <col min="1540" max="1540" width="36.88671875" style="183" customWidth="1"/>
    <col min="1541" max="1541" width="37.33203125" style="183" customWidth="1"/>
    <col min="1542" max="1542" width="5.109375" style="183" bestFit="1" customWidth="1"/>
    <col min="1543" max="1543" width="14.6640625" style="183" customWidth="1"/>
    <col min="1544" max="1545" width="4.88671875" style="183" customWidth="1"/>
    <col min="1546" max="1546" width="6.33203125" style="183" bestFit="1" customWidth="1"/>
    <col min="1547" max="1547" width="12" style="183" bestFit="1" customWidth="1"/>
    <col min="1548" max="1548" width="4.88671875" style="183" customWidth="1"/>
    <col min="1549" max="1549" width="8.6640625" style="183" bestFit="1" customWidth="1"/>
    <col min="1550" max="1791" width="9.109375" style="183"/>
    <col min="1792" max="1792" width="20" style="183" customWidth="1"/>
    <col min="1793" max="1793" width="104.109375" style="183" customWidth="1"/>
    <col min="1794" max="1794" width="9.6640625" style="183" customWidth="1"/>
    <col min="1795" max="1795" width="10.5546875" style="183" customWidth="1"/>
    <col min="1796" max="1796" width="36.88671875" style="183" customWidth="1"/>
    <col min="1797" max="1797" width="37.33203125" style="183" customWidth="1"/>
    <col min="1798" max="1798" width="5.109375" style="183" bestFit="1" customWidth="1"/>
    <col min="1799" max="1799" width="14.6640625" style="183" customWidth="1"/>
    <col min="1800" max="1801" width="4.88671875" style="183" customWidth="1"/>
    <col min="1802" max="1802" width="6.33203125" style="183" bestFit="1" customWidth="1"/>
    <col min="1803" max="1803" width="12" style="183" bestFit="1" customWidth="1"/>
    <col min="1804" max="1804" width="4.88671875" style="183" customWidth="1"/>
    <col min="1805" max="1805" width="8.6640625" style="183" bestFit="1" customWidth="1"/>
    <col min="1806" max="2047" width="9.109375" style="183"/>
    <col min="2048" max="2048" width="20" style="183" customWidth="1"/>
    <col min="2049" max="2049" width="104.109375" style="183" customWidth="1"/>
    <col min="2050" max="2050" width="9.6640625" style="183" customWidth="1"/>
    <col min="2051" max="2051" width="10.5546875" style="183" customWidth="1"/>
    <col min="2052" max="2052" width="36.88671875" style="183" customWidth="1"/>
    <col min="2053" max="2053" width="37.33203125" style="183" customWidth="1"/>
    <col min="2054" max="2054" width="5.109375" style="183" bestFit="1" customWidth="1"/>
    <col min="2055" max="2055" width="14.6640625" style="183" customWidth="1"/>
    <col min="2056" max="2057" width="4.88671875" style="183" customWidth="1"/>
    <col min="2058" max="2058" width="6.33203125" style="183" bestFit="1" customWidth="1"/>
    <col min="2059" max="2059" width="12" style="183" bestFit="1" customWidth="1"/>
    <col min="2060" max="2060" width="4.88671875" style="183" customWidth="1"/>
    <col min="2061" max="2061" width="8.6640625" style="183" bestFit="1" customWidth="1"/>
    <col min="2062" max="2303" width="9.109375" style="183"/>
    <col min="2304" max="2304" width="20" style="183" customWidth="1"/>
    <col min="2305" max="2305" width="104.109375" style="183" customWidth="1"/>
    <col min="2306" max="2306" width="9.6640625" style="183" customWidth="1"/>
    <col min="2307" max="2307" width="10.5546875" style="183" customWidth="1"/>
    <col min="2308" max="2308" width="36.88671875" style="183" customWidth="1"/>
    <col min="2309" max="2309" width="37.33203125" style="183" customWidth="1"/>
    <col min="2310" max="2310" width="5.109375" style="183" bestFit="1" customWidth="1"/>
    <col min="2311" max="2311" width="14.6640625" style="183" customWidth="1"/>
    <col min="2312" max="2313" width="4.88671875" style="183" customWidth="1"/>
    <col min="2314" max="2314" width="6.33203125" style="183" bestFit="1" customWidth="1"/>
    <col min="2315" max="2315" width="12" style="183" bestFit="1" customWidth="1"/>
    <col min="2316" max="2316" width="4.88671875" style="183" customWidth="1"/>
    <col min="2317" max="2317" width="8.6640625" style="183" bestFit="1" customWidth="1"/>
    <col min="2318" max="2559" width="9.109375" style="183"/>
    <col min="2560" max="2560" width="20" style="183" customWidth="1"/>
    <col min="2561" max="2561" width="104.109375" style="183" customWidth="1"/>
    <col min="2562" max="2562" width="9.6640625" style="183" customWidth="1"/>
    <col min="2563" max="2563" width="10.5546875" style="183" customWidth="1"/>
    <col min="2564" max="2564" width="36.88671875" style="183" customWidth="1"/>
    <col min="2565" max="2565" width="37.33203125" style="183" customWidth="1"/>
    <col min="2566" max="2566" width="5.109375" style="183" bestFit="1" customWidth="1"/>
    <col min="2567" max="2567" width="14.6640625" style="183" customWidth="1"/>
    <col min="2568" max="2569" width="4.88671875" style="183" customWidth="1"/>
    <col min="2570" max="2570" width="6.33203125" style="183" bestFit="1" customWidth="1"/>
    <col min="2571" max="2571" width="12" style="183" bestFit="1" customWidth="1"/>
    <col min="2572" max="2572" width="4.88671875" style="183" customWidth="1"/>
    <col min="2573" max="2573" width="8.6640625" style="183" bestFit="1" customWidth="1"/>
    <col min="2574" max="2815" width="9.109375" style="183"/>
    <col min="2816" max="2816" width="20" style="183" customWidth="1"/>
    <col min="2817" max="2817" width="104.109375" style="183" customWidth="1"/>
    <col min="2818" max="2818" width="9.6640625" style="183" customWidth="1"/>
    <col min="2819" max="2819" width="10.5546875" style="183" customWidth="1"/>
    <col min="2820" max="2820" width="36.88671875" style="183" customWidth="1"/>
    <col min="2821" max="2821" width="37.33203125" style="183" customWidth="1"/>
    <col min="2822" max="2822" width="5.109375" style="183" bestFit="1" customWidth="1"/>
    <col min="2823" max="2823" width="14.6640625" style="183" customWidth="1"/>
    <col min="2824" max="2825" width="4.88671875" style="183" customWidth="1"/>
    <col min="2826" max="2826" width="6.33203125" style="183" bestFit="1" customWidth="1"/>
    <col min="2827" max="2827" width="12" style="183" bestFit="1" customWidth="1"/>
    <col min="2828" max="2828" width="4.88671875" style="183" customWidth="1"/>
    <col min="2829" max="2829" width="8.6640625" style="183" bestFit="1" customWidth="1"/>
    <col min="2830" max="3071" width="9.109375" style="183"/>
    <col min="3072" max="3072" width="20" style="183" customWidth="1"/>
    <col min="3073" max="3073" width="104.109375" style="183" customWidth="1"/>
    <col min="3074" max="3074" width="9.6640625" style="183" customWidth="1"/>
    <col min="3075" max="3075" width="10.5546875" style="183" customWidth="1"/>
    <col min="3076" max="3076" width="36.88671875" style="183" customWidth="1"/>
    <col min="3077" max="3077" width="37.33203125" style="183" customWidth="1"/>
    <col min="3078" max="3078" width="5.109375" style="183" bestFit="1" customWidth="1"/>
    <col min="3079" max="3079" width="14.6640625" style="183" customWidth="1"/>
    <col min="3080" max="3081" width="4.88671875" style="183" customWidth="1"/>
    <col min="3082" max="3082" width="6.33203125" style="183" bestFit="1" customWidth="1"/>
    <col min="3083" max="3083" width="12" style="183" bestFit="1" customWidth="1"/>
    <col min="3084" max="3084" width="4.88671875" style="183" customWidth="1"/>
    <col min="3085" max="3085" width="8.6640625" style="183" bestFit="1" customWidth="1"/>
    <col min="3086" max="3327" width="9.109375" style="183"/>
    <col min="3328" max="3328" width="20" style="183" customWidth="1"/>
    <col min="3329" max="3329" width="104.109375" style="183" customWidth="1"/>
    <col min="3330" max="3330" width="9.6640625" style="183" customWidth="1"/>
    <col min="3331" max="3331" width="10.5546875" style="183" customWidth="1"/>
    <col min="3332" max="3332" width="36.88671875" style="183" customWidth="1"/>
    <col min="3333" max="3333" width="37.33203125" style="183" customWidth="1"/>
    <col min="3334" max="3334" width="5.109375" style="183" bestFit="1" customWidth="1"/>
    <col min="3335" max="3335" width="14.6640625" style="183" customWidth="1"/>
    <col min="3336" max="3337" width="4.88671875" style="183" customWidth="1"/>
    <col min="3338" max="3338" width="6.33203125" style="183" bestFit="1" customWidth="1"/>
    <col min="3339" max="3339" width="12" style="183" bestFit="1" customWidth="1"/>
    <col min="3340" max="3340" width="4.88671875" style="183" customWidth="1"/>
    <col min="3341" max="3341" width="8.6640625" style="183" bestFit="1" customWidth="1"/>
    <col min="3342" max="3583" width="9.109375" style="183"/>
    <col min="3584" max="3584" width="20" style="183" customWidth="1"/>
    <col min="3585" max="3585" width="104.109375" style="183" customWidth="1"/>
    <col min="3586" max="3586" width="9.6640625" style="183" customWidth="1"/>
    <col min="3587" max="3587" width="10.5546875" style="183" customWidth="1"/>
    <col min="3588" max="3588" width="36.88671875" style="183" customWidth="1"/>
    <col min="3589" max="3589" width="37.33203125" style="183" customWidth="1"/>
    <col min="3590" max="3590" width="5.109375" style="183" bestFit="1" customWidth="1"/>
    <col min="3591" max="3591" width="14.6640625" style="183" customWidth="1"/>
    <col min="3592" max="3593" width="4.88671875" style="183" customWidth="1"/>
    <col min="3594" max="3594" width="6.33203125" style="183" bestFit="1" customWidth="1"/>
    <col min="3595" max="3595" width="12" style="183" bestFit="1" customWidth="1"/>
    <col min="3596" max="3596" width="4.88671875" style="183" customWidth="1"/>
    <col min="3597" max="3597" width="8.6640625" style="183" bestFit="1" customWidth="1"/>
    <col min="3598" max="3839" width="9.109375" style="183"/>
    <col min="3840" max="3840" width="20" style="183" customWidth="1"/>
    <col min="3841" max="3841" width="104.109375" style="183" customWidth="1"/>
    <col min="3842" max="3842" width="9.6640625" style="183" customWidth="1"/>
    <col min="3843" max="3843" width="10.5546875" style="183" customWidth="1"/>
    <col min="3844" max="3844" width="36.88671875" style="183" customWidth="1"/>
    <col min="3845" max="3845" width="37.33203125" style="183" customWidth="1"/>
    <col min="3846" max="3846" width="5.109375" style="183" bestFit="1" customWidth="1"/>
    <col min="3847" max="3847" width="14.6640625" style="183" customWidth="1"/>
    <col min="3848" max="3849" width="4.88671875" style="183" customWidth="1"/>
    <col min="3850" max="3850" width="6.33203125" style="183" bestFit="1" customWidth="1"/>
    <col min="3851" max="3851" width="12" style="183" bestFit="1" customWidth="1"/>
    <col min="3852" max="3852" width="4.88671875" style="183" customWidth="1"/>
    <col min="3853" max="3853" width="8.6640625" style="183" bestFit="1" customWidth="1"/>
    <col min="3854" max="4095" width="9.109375" style="183"/>
    <col min="4096" max="4096" width="20" style="183" customWidth="1"/>
    <col min="4097" max="4097" width="104.109375" style="183" customWidth="1"/>
    <col min="4098" max="4098" width="9.6640625" style="183" customWidth="1"/>
    <col min="4099" max="4099" width="10.5546875" style="183" customWidth="1"/>
    <col min="4100" max="4100" width="36.88671875" style="183" customWidth="1"/>
    <col min="4101" max="4101" width="37.33203125" style="183" customWidth="1"/>
    <col min="4102" max="4102" width="5.109375" style="183" bestFit="1" customWidth="1"/>
    <col min="4103" max="4103" width="14.6640625" style="183" customWidth="1"/>
    <col min="4104" max="4105" width="4.88671875" style="183" customWidth="1"/>
    <col min="4106" max="4106" width="6.33203125" style="183" bestFit="1" customWidth="1"/>
    <col min="4107" max="4107" width="12" style="183" bestFit="1" customWidth="1"/>
    <col min="4108" max="4108" width="4.88671875" style="183" customWidth="1"/>
    <col min="4109" max="4109" width="8.6640625" style="183" bestFit="1" customWidth="1"/>
    <col min="4110" max="4351" width="9.109375" style="183"/>
    <col min="4352" max="4352" width="20" style="183" customWidth="1"/>
    <col min="4353" max="4353" width="104.109375" style="183" customWidth="1"/>
    <col min="4354" max="4354" width="9.6640625" style="183" customWidth="1"/>
    <col min="4355" max="4355" width="10.5546875" style="183" customWidth="1"/>
    <col min="4356" max="4356" width="36.88671875" style="183" customWidth="1"/>
    <col min="4357" max="4357" width="37.33203125" style="183" customWidth="1"/>
    <col min="4358" max="4358" width="5.109375" style="183" bestFit="1" customWidth="1"/>
    <col min="4359" max="4359" width="14.6640625" style="183" customWidth="1"/>
    <col min="4360" max="4361" width="4.88671875" style="183" customWidth="1"/>
    <col min="4362" max="4362" width="6.33203125" style="183" bestFit="1" customWidth="1"/>
    <col min="4363" max="4363" width="12" style="183" bestFit="1" customWidth="1"/>
    <col min="4364" max="4364" width="4.88671875" style="183" customWidth="1"/>
    <col min="4365" max="4365" width="8.6640625" style="183" bestFit="1" customWidth="1"/>
    <col min="4366" max="4607" width="9.109375" style="183"/>
    <col min="4608" max="4608" width="20" style="183" customWidth="1"/>
    <col min="4609" max="4609" width="104.109375" style="183" customWidth="1"/>
    <col min="4610" max="4610" width="9.6640625" style="183" customWidth="1"/>
    <col min="4611" max="4611" width="10.5546875" style="183" customWidth="1"/>
    <col min="4612" max="4612" width="36.88671875" style="183" customWidth="1"/>
    <col min="4613" max="4613" width="37.33203125" style="183" customWidth="1"/>
    <col min="4614" max="4614" width="5.109375" style="183" bestFit="1" customWidth="1"/>
    <col min="4615" max="4615" width="14.6640625" style="183" customWidth="1"/>
    <col min="4616" max="4617" width="4.88671875" style="183" customWidth="1"/>
    <col min="4618" max="4618" width="6.33203125" style="183" bestFit="1" customWidth="1"/>
    <col min="4619" max="4619" width="12" style="183" bestFit="1" customWidth="1"/>
    <col min="4620" max="4620" width="4.88671875" style="183" customWidth="1"/>
    <col min="4621" max="4621" width="8.6640625" style="183" bestFit="1" customWidth="1"/>
    <col min="4622" max="4863" width="9.109375" style="183"/>
    <col min="4864" max="4864" width="20" style="183" customWidth="1"/>
    <col min="4865" max="4865" width="104.109375" style="183" customWidth="1"/>
    <col min="4866" max="4866" width="9.6640625" style="183" customWidth="1"/>
    <col min="4867" max="4867" width="10.5546875" style="183" customWidth="1"/>
    <col min="4868" max="4868" width="36.88671875" style="183" customWidth="1"/>
    <col min="4869" max="4869" width="37.33203125" style="183" customWidth="1"/>
    <col min="4870" max="4870" width="5.109375" style="183" bestFit="1" customWidth="1"/>
    <col min="4871" max="4871" width="14.6640625" style="183" customWidth="1"/>
    <col min="4872" max="4873" width="4.88671875" style="183" customWidth="1"/>
    <col min="4874" max="4874" width="6.33203125" style="183" bestFit="1" customWidth="1"/>
    <col min="4875" max="4875" width="12" style="183" bestFit="1" customWidth="1"/>
    <col min="4876" max="4876" width="4.88671875" style="183" customWidth="1"/>
    <col min="4877" max="4877" width="8.6640625" style="183" bestFit="1" customWidth="1"/>
    <col min="4878" max="5119" width="9.109375" style="183"/>
    <col min="5120" max="5120" width="20" style="183" customWidth="1"/>
    <col min="5121" max="5121" width="104.109375" style="183" customWidth="1"/>
    <col min="5122" max="5122" width="9.6640625" style="183" customWidth="1"/>
    <col min="5123" max="5123" width="10.5546875" style="183" customWidth="1"/>
    <col min="5124" max="5124" width="36.88671875" style="183" customWidth="1"/>
    <col min="5125" max="5125" width="37.33203125" style="183" customWidth="1"/>
    <col min="5126" max="5126" width="5.109375" style="183" bestFit="1" customWidth="1"/>
    <col min="5127" max="5127" width="14.6640625" style="183" customWidth="1"/>
    <col min="5128" max="5129" width="4.88671875" style="183" customWidth="1"/>
    <col min="5130" max="5130" width="6.33203125" style="183" bestFit="1" customWidth="1"/>
    <col min="5131" max="5131" width="12" style="183" bestFit="1" customWidth="1"/>
    <col min="5132" max="5132" width="4.88671875" style="183" customWidth="1"/>
    <col min="5133" max="5133" width="8.6640625" style="183" bestFit="1" customWidth="1"/>
    <col min="5134" max="5375" width="9.109375" style="183"/>
    <col min="5376" max="5376" width="20" style="183" customWidth="1"/>
    <col min="5377" max="5377" width="104.109375" style="183" customWidth="1"/>
    <col min="5378" max="5378" width="9.6640625" style="183" customWidth="1"/>
    <col min="5379" max="5379" width="10.5546875" style="183" customWidth="1"/>
    <col min="5380" max="5380" width="36.88671875" style="183" customWidth="1"/>
    <col min="5381" max="5381" width="37.33203125" style="183" customWidth="1"/>
    <col min="5382" max="5382" width="5.109375" style="183" bestFit="1" customWidth="1"/>
    <col min="5383" max="5383" width="14.6640625" style="183" customWidth="1"/>
    <col min="5384" max="5385" width="4.88671875" style="183" customWidth="1"/>
    <col min="5386" max="5386" width="6.33203125" style="183" bestFit="1" customWidth="1"/>
    <col min="5387" max="5387" width="12" style="183" bestFit="1" customWidth="1"/>
    <col min="5388" max="5388" width="4.88671875" style="183" customWidth="1"/>
    <col min="5389" max="5389" width="8.6640625" style="183" bestFit="1" customWidth="1"/>
    <col min="5390" max="5631" width="9.109375" style="183"/>
    <col min="5632" max="5632" width="20" style="183" customWidth="1"/>
    <col min="5633" max="5633" width="104.109375" style="183" customWidth="1"/>
    <col min="5634" max="5634" width="9.6640625" style="183" customWidth="1"/>
    <col min="5635" max="5635" width="10.5546875" style="183" customWidth="1"/>
    <col min="5636" max="5636" width="36.88671875" style="183" customWidth="1"/>
    <col min="5637" max="5637" width="37.33203125" style="183" customWidth="1"/>
    <col min="5638" max="5638" width="5.109375" style="183" bestFit="1" customWidth="1"/>
    <col min="5639" max="5639" width="14.6640625" style="183" customWidth="1"/>
    <col min="5640" max="5641" width="4.88671875" style="183" customWidth="1"/>
    <col min="5642" max="5642" width="6.33203125" style="183" bestFit="1" customWidth="1"/>
    <col min="5643" max="5643" width="12" style="183" bestFit="1" customWidth="1"/>
    <col min="5644" max="5644" width="4.88671875" style="183" customWidth="1"/>
    <col min="5645" max="5645" width="8.6640625" style="183" bestFit="1" customWidth="1"/>
    <col min="5646" max="5887" width="9.109375" style="183"/>
    <col min="5888" max="5888" width="20" style="183" customWidth="1"/>
    <col min="5889" max="5889" width="104.109375" style="183" customWidth="1"/>
    <col min="5890" max="5890" width="9.6640625" style="183" customWidth="1"/>
    <col min="5891" max="5891" width="10.5546875" style="183" customWidth="1"/>
    <col min="5892" max="5892" width="36.88671875" style="183" customWidth="1"/>
    <col min="5893" max="5893" width="37.33203125" style="183" customWidth="1"/>
    <col min="5894" max="5894" width="5.109375" style="183" bestFit="1" customWidth="1"/>
    <col min="5895" max="5895" width="14.6640625" style="183" customWidth="1"/>
    <col min="5896" max="5897" width="4.88671875" style="183" customWidth="1"/>
    <col min="5898" max="5898" width="6.33203125" style="183" bestFit="1" customWidth="1"/>
    <col min="5899" max="5899" width="12" style="183" bestFit="1" customWidth="1"/>
    <col min="5900" max="5900" width="4.88671875" style="183" customWidth="1"/>
    <col min="5901" max="5901" width="8.6640625" style="183" bestFit="1" customWidth="1"/>
    <col min="5902" max="6143" width="9.109375" style="183"/>
    <col min="6144" max="6144" width="20" style="183" customWidth="1"/>
    <col min="6145" max="6145" width="104.109375" style="183" customWidth="1"/>
    <col min="6146" max="6146" width="9.6640625" style="183" customWidth="1"/>
    <col min="6147" max="6147" width="10.5546875" style="183" customWidth="1"/>
    <col min="6148" max="6148" width="36.88671875" style="183" customWidth="1"/>
    <col min="6149" max="6149" width="37.33203125" style="183" customWidth="1"/>
    <col min="6150" max="6150" width="5.109375" style="183" bestFit="1" customWidth="1"/>
    <col min="6151" max="6151" width="14.6640625" style="183" customWidth="1"/>
    <col min="6152" max="6153" width="4.88671875" style="183" customWidth="1"/>
    <col min="6154" max="6154" width="6.33203125" style="183" bestFit="1" customWidth="1"/>
    <col min="6155" max="6155" width="12" style="183" bestFit="1" customWidth="1"/>
    <col min="6156" max="6156" width="4.88671875" style="183" customWidth="1"/>
    <col min="6157" max="6157" width="8.6640625" style="183" bestFit="1" customWidth="1"/>
    <col min="6158" max="6399" width="9.109375" style="183"/>
    <col min="6400" max="6400" width="20" style="183" customWidth="1"/>
    <col min="6401" max="6401" width="104.109375" style="183" customWidth="1"/>
    <col min="6402" max="6402" width="9.6640625" style="183" customWidth="1"/>
    <col min="6403" max="6403" width="10.5546875" style="183" customWidth="1"/>
    <col min="6404" max="6404" width="36.88671875" style="183" customWidth="1"/>
    <col min="6405" max="6405" width="37.33203125" style="183" customWidth="1"/>
    <col min="6406" max="6406" width="5.109375" style="183" bestFit="1" customWidth="1"/>
    <col min="6407" max="6407" width="14.6640625" style="183" customWidth="1"/>
    <col min="6408" max="6409" width="4.88671875" style="183" customWidth="1"/>
    <col min="6410" max="6410" width="6.33203125" style="183" bestFit="1" customWidth="1"/>
    <col min="6411" max="6411" width="12" style="183" bestFit="1" customWidth="1"/>
    <col min="6412" max="6412" width="4.88671875" style="183" customWidth="1"/>
    <col min="6413" max="6413" width="8.6640625" style="183" bestFit="1" customWidth="1"/>
    <col min="6414" max="6655" width="9.109375" style="183"/>
    <col min="6656" max="6656" width="20" style="183" customWidth="1"/>
    <col min="6657" max="6657" width="104.109375" style="183" customWidth="1"/>
    <col min="6658" max="6658" width="9.6640625" style="183" customWidth="1"/>
    <col min="6659" max="6659" width="10.5546875" style="183" customWidth="1"/>
    <col min="6660" max="6660" width="36.88671875" style="183" customWidth="1"/>
    <col min="6661" max="6661" width="37.33203125" style="183" customWidth="1"/>
    <col min="6662" max="6662" width="5.109375" style="183" bestFit="1" customWidth="1"/>
    <col min="6663" max="6663" width="14.6640625" style="183" customWidth="1"/>
    <col min="6664" max="6665" width="4.88671875" style="183" customWidth="1"/>
    <col min="6666" max="6666" width="6.33203125" style="183" bestFit="1" customWidth="1"/>
    <col min="6667" max="6667" width="12" style="183" bestFit="1" customWidth="1"/>
    <col min="6668" max="6668" width="4.88671875" style="183" customWidth="1"/>
    <col min="6669" max="6669" width="8.6640625" style="183" bestFit="1" customWidth="1"/>
    <col min="6670" max="6911" width="9.109375" style="183"/>
    <col min="6912" max="6912" width="20" style="183" customWidth="1"/>
    <col min="6913" max="6913" width="104.109375" style="183" customWidth="1"/>
    <col min="6914" max="6914" width="9.6640625" style="183" customWidth="1"/>
    <col min="6915" max="6915" width="10.5546875" style="183" customWidth="1"/>
    <col min="6916" max="6916" width="36.88671875" style="183" customWidth="1"/>
    <col min="6917" max="6917" width="37.33203125" style="183" customWidth="1"/>
    <col min="6918" max="6918" width="5.109375" style="183" bestFit="1" customWidth="1"/>
    <col min="6919" max="6919" width="14.6640625" style="183" customWidth="1"/>
    <col min="6920" max="6921" width="4.88671875" style="183" customWidth="1"/>
    <col min="6922" max="6922" width="6.33203125" style="183" bestFit="1" customWidth="1"/>
    <col min="6923" max="6923" width="12" style="183" bestFit="1" customWidth="1"/>
    <col min="6924" max="6924" width="4.88671875" style="183" customWidth="1"/>
    <col min="6925" max="6925" width="8.6640625" style="183" bestFit="1" customWidth="1"/>
    <col min="6926" max="7167" width="9.109375" style="183"/>
    <col min="7168" max="7168" width="20" style="183" customWidth="1"/>
    <col min="7169" max="7169" width="104.109375" style="183" customWidth="1"/>
    <col min="7170" max="7170" width="9.6640625" style="183" customWidth="1"/>
    <col min="7171" max="7171" width="10.5546875" style="183" customWidth="1"/>
    <col min="7172" max="7172" width="36.88671875" style="183" customWidth="1"/>
    <col min="7173" max="7173" width="37.33203125" style="183" customWidth="1"/>
    <col min="7174" max="7174" width="5.109375" style="183" bestFit="1" customWidth="1"/>
    <col min="7175" max="7175" width="14.6640625" style="183" customWidth="1"/>
    <col min="7176" max="7177" width="4.88671875" style="183" customWidth="1"/>
    <col min="7178" max="7178" width="6.33203125" style="183" bestFit="1" customWidth="1"/>
    <col min="7179" max="7179" width="12" style="183" bestFit="1" customWidth="1"/>
    <col min="7180" max="7180" width="4.88671875" style="183" customWidth="1"/>
    <col min="7181" max="7181" width="8.6640625" style="183" bestFit="1" customWidth="1"/>
    <col min="7182" max="7423" width="9.109375" style="183"/>
    <col min="7424" max="7424" width="20" style="183" customWidth="1"/>
    <col min="7425" max="7425" width="104.109375" style="183" customWidth="1"/>
    <col min="7426" max="7426" width="9.6640625" style="183" customWidth="1"/>
    <col min="7427" max="7427" width="10.5546875" style="183" customWidth="1"/>
    <col min="7428" max="7428" width="36.88671875" style="183" customWidth="1"/>
    <col min="7429" max="7429" width="37.33203125" style="183" customWidth="1"/>
    <col min="7430" max="7430" width="5.109375" style="183" bestFit="1" customWidth="1"/>
    <col min="7431" max="7431" width="14.6640625" style="183" customWidth="1"/>
    <col min="7432" max="7433" width="4.88671875" style="183" customWidth="1"/>
    <col min="7434" max="7434" width="6.33203125" style="183" bestFit="1" customWidth="1"/>
    <col min="7435" max="7435" width="12" style="183" bestFit="1" customWidth="1"/>
    <col min="7436" max="7436" width="4.88671875" style="183" customWidth="1"/>
    <col min="7437" max="7437" width="8.6640625" style="183" bestFit="1" customWidth="1"/>
    <col min="7438" max="7679" width="9.109375" style="183"/>
    <col min="7680" max="7680" width="20" style="183" customWidth="1"/>
    <col min="7681" max="7681" width="104.109375" style="183" customWidth="1"/>
    <col min="7682" max="7682" width="9.6640625" style="183" customWidth="1"/>
    <col min="7683" max="7683" width="10.5546875" style="183" customWidth="1"/>
    <col min="7684" max="7684" width="36.88671875" style="183" customWidth="1"/>
    <col min="7685" max="7685" width="37.33203125" style="183" customWidth="1"/>
    <col min="7686" max="7686" width="5.109375" style="183" bestFit="1" customWidth="1"/>
    <col min="7687" max="7687" width="14.6640625" style="183" customWidth="1"/>
    <col min="7688" max="7689" width="4.88671875" style="183" customWidth="1"/>
    <col min="7690" max="7690" width="6.33203125" style="183" bestFit="1" customWidth="1"/>
    <col min="7691" max="7691" width="12" style="183" bestFit="1" customWidth="1"/>
    <col min="7692" max="7692" width="4.88671875" style="183" customWidth="1"/>
    <col min="7693" max="7693" width="8.6640625" style="183" bestFit="1" customWidth="1"/>
    <col min="7694" max="7935" width="9.109375" style="183"/>
    <col min="7936" max="7936" width="20" style="183" customWidth="1"/>
    <col min="7937" max="7937" width="104.109375" style="183" customWidth="1"/>
    <col min="7938" max="7938" width="9.6640625" style="183" customWidth="1"/>
    <col min="7939" max="7939" width="10.5546875" style="183" customWidth="1"/>
    <col min="7940" max="7940" width="36.88671875" style="183" customWidth="1"/>
    <col min="7941" max="7941" width="37.33203125" style="183" customWidth="1"/>
    <col min="7942" max="7942" width="5.109375" style="183" bestFit="1" customWidth="1"/>
    <col min="7943" max="7943" width="14.6640625" style="183" customWidth="1"/>
    <col min="7944" max="7945" width="4.88671875" style="183" customWidth="1"/>
    <col min="7946" max="7946" width="6.33203125" style="183" bestFit="1" customWidth="1"/>
    <col min="7947" max="7947" width="12" style="183" bestFit="1" customWidth="1"/>
    <col min="7948" max="7948" width="4.88671875" style="183" customWidth="1"/>
    <col min="7949" max="7949" width="8.6640625" style="183" bestFit="1" customWidth="1"/>
    <col min="7950" max="8191" width="9.109375" style="183"/>
    <col min="8192" max="8192" width="20" style="183" customWidth="1"/>
    <col min="8193" max="8193" width="104.109375" style="183" customWidth="1"/>
    <col min="8194" max="8194" width="9.6640625" style="183" customWidth="1"/>
    <col min="8195" max="8195" width="10.5546875" style="183" customWidth="1"/>
    <col min="8196" max="8196" width="36.88671875" style="183" customWidth="1"/>
    <col min="8197" max="8197" width="37.33203125" style="183" customWidth="1"/>
    <col min="8198" max="8198" width="5.109375" style="183" bestFit="1" customWidth="1"/>
    <col min="8199" max="8199" width="14.6640625" style="183" customWidth="1"/>
    <col min="8200" max="8201" width="4.88671875" style="183" customWidth="1"/>
    <col min="8202" max="8202" width="6.33203125" style="183" bestFit="1" customWidth="1"/>
    <col min="8203" max="8203" width="12" style="183" bestFit="1" customWidth="1"/>
    <col min="8204" max="8204" width="4.88671875" style="183" customWidth="1"/>
    <col min="8205" max="8205" width="8.6640625" style="183" bestFit="1" customWidth="1"/>
    <col min="8206" max="8447" width="9.109375" style="183"/>
    <col min="8448" max="8448" width="20" style="183" customWidth="1"/>
    <col min="8449" max="8449" width="104.109375" style="183" customWidth="1"/>
    <col min="8450" max="8450" width="9.6640625" style="183" customWidth="1"/>
    <col min="8451" max="8451" width="10.5546875" style="183" customWidth="1"/>
    <col min="8452" max="8452" width="36.88671875" style="183" customWidth="1"/>
    <col min="8453" max="8453" width="37.33203125" style="183" customWidth="1"/>
    <col min="8454" max="8454" width="5.109375" style="183" bestFit="1" customWidth="1"/>
    <col min="8455" max="8455" width="14.6640625" style="183" customWidth="1"/>
    <col min="8456" max="8457" width="4.88671875" style="183" customWidth="1"/>
    <col min="8458" max="8458" width="6.33203125" style="183" bestFit="1" customWidth="1"/>
    <col min="8459" max="8459" width="12" style="183" bestFit="1" customWidth="1"/>
    <col min="8460" max="8460" width="4.88671875" style="183" customWidth="1"/>
    <col min="8461" max="8461" width="8.6640625" style="183" bestFit="1" customWidth="1"/>
    <col min="8462" max="8703" width="9.109375" style="183"/>
    <col min="8704" max="8704" width="20" style="183" customWidth="1"/>
    <col min="8705" max="8705" width="104.109375" style="183" customWidth="1"/>
    <col min="8706" max="8706" width="9.6640625" style="183" customWidth="1"/>
    <col min="8707" max="8707" width="10.5546875" style="183" customWidth="1"/>
    <col min="8708" max="8708" width="36.88671875" style="183" customWidth="1"/>
    <col min="8709" max="8709" width="37.33203125" style="183" customWidth="1"/>
    <col min="8710" max="8710" width="5.109375" style="183" bestFit="1" customWidth="1"/>
    <col min="8711" max="8711" width="14.6640625" style="183" customWidth="1"/>
    <col min="8712" max="8713" width="4.88671875" style="183" customWidth="1"/>
    <col min="8714" max="8714" width="6.33203125" style="183" bestFit="1" customWidth="1"/>
    <col min="8715" max="8715" width="12" style="183" bestFit="1" customWidth="1"/>
    <col min="8716" max="8716" width="4.88671875" style="183" customWidth="1"/>
    <col min="8717" max="8717" width="8.6640625" style="183" bestFit="1" customWidth="1"/>
    <col min="8718" max="8959" width="9.109375" style="183"/>
    <col min="8960" max="8960" width="20" style="183" customWidth="1"/>
    <col min="8961" max="8961" width="104.109375" style="183" customWidth="1"/>
    <col min="8962" max="8962" width="9.6640625" style="183" customWidth="1"/>
    <col min="8963" max="8963" width="10.5546875" style="183" customWidth="1"/>
    <col min="8964" max="8964" width="36.88671875" style="183" customWidth="1"/>
    <col min="8965" max="8965" width="37.33203125" style="183" customWidth="1"/>
    <col min="8966" max="8966" width="5.109375" style="183" bestFit="1" customWidth="1"/>
    <col min="8967" max="8967" width="14.6640625" style="183" customWidth="1"/>
    <col min="8968" max="8969" width="4.88671875" style="183" customWidth="1"/>
    <col min="8970" max="8970" width="6.33203125" style="183" bestFit="1" customWidth="1"/>
    <col min="8971" max="8971" width="12" style="183" bestFit="1" customWidth="1"/>
    <col min="8972" max="8972" width="4.88671875" style="183" customWidth="1"/>
    <col min="8973" max="8973" width="8.6640625" style="183" bestFit="1" customWidth="1"/>
    <col min="8974" max="9215" width="9.109375" style="183"/>
    <col min="9216" max="9216" width="20" style="183" customWidth="1"/>
    <col min="9217" max="9217" width="104.109375" style="183" customWidth="1"/>
    <col min="9218" max="9218" width="9.6640625" style="183" customWidth="1"/>
    <col min="9219" max="9219" width="10.5546875" style="183" customWidth="1"/>
    <col min="9220" max="9220" width="36.88671875" style="183" customWidth="1"/>
    <col min="9221" max="9221" width="37.33203125" style="183" customWidth="1"/>
    <col min="9222" max="9222" width="5.109375" style="183" bestFit="1" customWidth="1"/>
    <col min="9223" max="9223" width="14.6640625" style="183" customWidth="1"/>
    <col min="9224" max="9225" width="4.88671875" style="183" customWidth="1"/>
    <col min="9226" max="9226" width="6.33203125" style="183" bestFit="1" customWidth="1"/>
    <col min="9227" max="9227" width="12" style="183" bestFit="1" customWidth="1"/>
    <col min="9228" max="9228" width="4.88671875" style="183" customWidth="1"/>
    <col min="9229" max="9229" width="8.6640625" style="183" bestFit="1" customWidth="1"/>
    <col min="9230" max="9471" width="9.109375" style="183"/>
    <col min="9472" max="9472" width="20" style="183" customWidth="1"/>
    <col min="9473" max="9473" width="104.109375" style="183" customWidth="1"/>
    <col min="9474" max="9474" width="9.6640625" style="183" customWidth="1"/>
    <col min="9475" max="9475" width="10.5546875" style="183" customWidth="1"/>
    <col min="9476" max="9476" width="36.88671875" style="183" customWidth="1"/>
    <col min="9477" max="9477" width="37.33203125" style="183" customWidth="1"/>
    <col min="9478" max="9478" width="5.109375" style="183" bestFit="1" customWidth="1"/>
    <col min="9479" max="9479" width="14.6640625" style="183" customWidth="1"/>
    <col min="9480" max="9481" width="4.88671875" style="183" customWidth="1"/>
    <col min="9482" max="9482" width="6.33203125" style="183" bestFit="1" customWidth="1"/>
    <col min="9483" max="9483" width="12" style="183" bestFit="1" customWidth="1"/>
    <col min="9484" max="9484" width="4.88671875" style="183" customWidth="1"/>
    <col min="9485" max="9485" width="8.6640625" style="183" bestFit="1" customWidth="1"/>
    <col min="9486" max="9727" width="9.109375" style="183"/>
    <col min="9728" max="9728" width="20" style="183" customWidth="1"/>
    <col min="9729" max="9729" width="104.109375" style="183" customWidth="1"/>
    <col min="9730" max="9730" width="9.6640625" style="183" customWidth="1"/>
    <col min="9731" max="9731" width="10.5546875" style="183" customWidth="1"/>
    <col min="9732" max="9732" width="36.88671875" style="183" customWidth="1"/>
    <col min="9733" max="9733" width="37.33203125" style="183" customWidth="1"/>
    <col min="9734" max="9734" width="5.109375" style="183" bestFit="1" customWidth="1"/>
    <col min="9735" max="9735" width="14.6640625" style="183" customWidth="1"/>
    <col min="9736" max="9737" width="4.88671875" style="183" customWidth="1"/>
    <col min="9738" max="9738" width="6.33203125" style="183" bestFit="1" customWidth="1"/>
    <col min="9739" max="9739" width="12" style="183" bestFit="1" customWidth="1"/>
    <col min="9740" max="9740" width="4.88671875" style="183" customWidth="1"/>
    <col min="9741" max="9741" width="8.6640625" style="183" bestFit="1" customWidth="1"/>
    <col min="9742" max="9983" width="9.109375" style="183"/>
    <col min="9984" max="9984" width="20" style="183" customWidth="1"/>
    <col min="9985" max="9985" width="104.109375" style="183" customWidth="1"/>
    <col min="9986" max="9986" width="9.6640625" style="183" customWidth="1"/>
    <col min="9987" max="9987" width="10.5546875" style="183" customWidth="1"/>
    <col min="9988" max="9988" width="36.88671875" style="183" customWidth="1"/>
    <col min="9989" max="9989" width="37.33203125" style="183" customWidth="1"/>
    <col min="9990" max="9990" width="5.109375" style="183" bestFit="1" customWidth="1"/>
    <col min="9991" max="9991" width="14.6640625" style="183" customWidth="1"/>
    <col min="9992" max="9993" width="4.88671875" style="183" customWidth="1"/>
    <col min="9994" max="9994" width="6.33203125" style="183" bestFit="1" customWidth="1"/>
    <col min="9995" max="9995" width="12" style="183" bestFit="1" customWidth="1"/>
    <col min="9996" max="9996" width="4.88671875" style="183" customWidth="1"/>
    <col min="9997" max="9997" width="8.6640625" style="183" bestFit="1" customWidth="1"/>
    <col min="9998" max="10239" width="9.109375" style="183"/>
    <col min="10240" max="10240" width="20" style="183" customWidth="1"/>
    <col min="10241" max="10241" width="104.109375" style="183" customWidth="1"/>
    <col min="10242" max="10242" width="9.6640625" style="183" customWidth="1"/>
    <col min="10243" max="10243" width="10.5546875" style="183" customWidth="1"/>
    <col min="10244" max="10244" width="36.88671875" style="183" customWidth="1"/>
    <col min="10245" max="10245" width="37.33203125" style="183" customWidth="1"/>
    <col min="10246" max="10246" width="5.109375" style="183" bestFit="1" customWidth="1"/>
    <col min="10247" max="10247" width="14.6640625" style="183" customWidth="1"/>
    <col min="10248" max="10249" width="4.88671875" style="183" customWidth="1"/>
    <col min="10250" max="10250" width="6.33203125" style="183" bestFit="1" customWidth="1"/>
    <col min="10251" max="10251" width="12" style="183" bestFit="1" customWidth="1"/>
    <col min="10252" max="10252" width="4.88671875" style="183" customWidth="1"/>
    <col min="10253" max="10253" width="8.6640625" style="183" bestFit="1" customWidth="1"/>
    <col min="10254" max="10495" width="9.109375" style="183"/>
    <col min="10496" max="10496" width="20" style="183" customWidth="1"/>
    <col min="10497" max="10497" width="104.109375" style="183" customWidth="1"/>
    <col min="10498" max="10498" width="9.6640625" style="183" customWidth="1"/>
    <col min="10499" max="10499" width="10.5546875" style="183" customWidth="1"/>
    <col min="10500" max="10500" width="36.88671875" style="183" customWidth="1"/>
    <col min="10501" max="10501" width="37.33203125" style="183" customWidth="1"/>
    <col min="10502" max="10502" width="5.109375" style="183" bestFit="1" customWidth="1"/>
    <col min="10503" max="10503" width="14.6640625" style="183" customWidth="1"/>
    <col min="10504" max="10505" width="4.88671875" style="183" customWidth="1"/>
    <col min="10506" max="10506" width="6.33203125" style="183" bestFit="1" customWidth="1"/>
    <col min="10507" max="10507" width="12" style="183" bestFit="1" customWidth="1"/>
    <col min="10508" max="10508" width="4.88671875" style="183" customWidth="1"/>
    <col min="10509" max="10509" width="8.6640625" style="183" bestFit="1" customWidth="1"/>
    <col min="10510" max="10751" width="9.109375" style="183"/>
    <col min="10752" max="10752" width="20" style="183" customWidth="1"/>
    <col min="10753" max="10753" width="104.109375" style="183" customWidth="1"/>
    <col min="10754" max="10754" width="9.6640625" style="183" customWidth="1"/>
    <col min="10755" max="10755" width="10.5546875" style="183" customWidth="1"/>
    <col min="10756" max="10756" width="36.88671875" style="183" customWidth="1"/>
    <col min="10757" max="10757" width="37.33203125" style="183" customWidth="1"/>
    <col min="10758" max="10758" width="5.109375" style="183" bestFit="1" customWidth="1"/>
    <col min="10759" max="10759" width="14.6640625" style="183" customWidth="1"/>
    <col min="10760" max="10761" width="4.88671875" style="183" customWidth="1"/>
    <col min="10762" max="10762" width="6.33203125" style="183" bestFit="1" customWidth="1"/>
    <col min="10763" max="10763" width="12" style="183" bestFit="1" customWidth="1"/>
    <col min="10764" max="10764" width="4.88671875" style="183" customWidth="1"/>
    <col min="10765" max="10765" width="8.6640625" style="183" bestFit="1" customWidth="1"/>
    <col min="10766" max="11007" width="9.109375" style="183"/>
    <col min="11008" max="11008" width="20" style="183" customWidth="1"/>
    <col min="11009" max="11009" width="104.109375" style="183" customWidth="1"/>
    <col min="11010" max="11010" width="9.6640625" style="183" customWidth="1"/>
    <col min="11011" max="11011" width="10.5546875" style="183" customWidth="1"/>
    <col min="11012" max="11012" width="36.88671875" style="183" customWidth="1"/>
    <col min="11013" max="11013" width="37.33203125" style="183" customWidth="1"/>
    <col min="11014" max="11014" width="5.109375" style="183" bestFit="1" customWidth="1"/>
    <col min="11015" max="11015" width="14.6640625" style="183" customWidth="1"/>
    <col min="11016" max="11017" width="4.88671875" style="183" customWidth="1"/>
    <col min="11018" max="11018" width="6.33203125" style="183" bestFit="1" customWidth="1"/>
    <col min="11019" max="11019" width="12" style="183" bestFit="1" customWidth="1"/>
    <col min="11020" max="11020" width="4.88671875" style="183" customWidth="1"/>
    <col min="11021" max="11021" width="8.6640625" style="183" bestFit="1" customWidth="1"/>
    <col min="11022" max="11263" width="9.109375" style="183"/>
    <col min="11264" max="11264" width="20" style="183" customWidth="1"/>
    <col min="11265" max="11265" width="104.109375" style="183" customWidth="1"/>
    <col min="11266" max="11266" width="9.6640625" style="183" customWidth="1"/>
    <col min="11267" max="11267" width="10.5546875" style="183" customWidth="1"/>
    <col min="11268" max="11268" width="36.88671875" style="183" customWidth="1"/>
    <col min="11269" max="11269" width="37.33203125" style="183" customWidth="1"/>
    <col min="11270" max="11270" width="5.109375" style="183" bestFit="1" customWidth="1"/>
    <col min="11271" max="11271" width="14.6640625" style="183" customWidth="1"/>
    <col min="11272" max="11273" width="4.88671875" style="183" customWidth="1"/>
    <col min="11274" max="11274" width="6.33203125" style="183" bestFit="1" customWidth="1"/>
    <col min="11275" max="11275" width="12" style="183" bestFit="1" customWidth="1"/>
    <col min="11276" max="11276" width="4.88671875" style="183" customWidth="1"/>
    <col min="11277" max="11277" width="8.6640625" style="183" bestFit="1" customWidth="1"/>
    <col min="11278" max="11519" width="9.109375" style="183"/>
    <col min="11520" max="11520" width="20" style="183" customWidth="1"/>
    <col min="11521" max="11521" width="104.109375" style="183" customWidth="1"/>
    <col min="11522" max="11522" width="9.6640625" style="183" customWidth="1"/>
    <col min="11523" max="11523" width="10.5546875" style="183" customWidth="1"/>
    <col min="11524" max="11524" width="36.88671875" style="183" customWidth="1"/>
    <col min="11525" max="11525" width="37.33203125" style="183" customWidth="1"/>
    <col min="11526" max="11526" width="5.109375" style="183" bestFit="1" customWidth="1"/>
    <col min="11527" max="11527" width="14.6640625" style="183" customWidth="1"/>
    <col min="11528" max="11529" width="4.88671875" style="183" customWidth="1"/>
    <col min="11530" max="11530" width="6.33203125" style="183" bestFit="1" customWidth="1"/>
    <col min="11531" max="11531" width="12" style="183" bestFit="1" customWidth="1"/>
    <col min="11532" max="11532" width="4.88671875" style="183" customWidth="1"/>
    <col min="11533" max="11533" width="8.6640625" style="183" bestFit="1" customWidth="1"/>
    <col min="11534" max="11775" width="9.109375" style="183"/>
    <col min="11776" max="11776" width="20" style="183" customWidth="1"/>
    <col min="11777" max="11777" width="104.109375" style="183" customWidth="1"/>
    <col min="11778" max="11778" width="9.6640625" style="183" customWidth="1"/>
    <col min="11779" max="11779" width="10.5546875" style="183" customWidth="1"/>
    <col min="11780" max="11780" width="36.88671875" style="183" customWidth="1"/>
    <col min="11781" max="11781" width="37.33203125" style="183" customWidth="1"/>
    <col min="11782" max="11782" width="5.109375" style="183" bestFit="1" customWidth="1"/>
    <col min="11783" max="11783" width="14.6640625" style="183" customWidth="1"/>
    <col min="11784" max="11785" width="4.88671875" style="183" customWidth="1"/>
    <col min="11786" max="11786" width="6.33203125" style="183" bestFit="1" customWidth="1"/>
    <col min="11787" max="11787" width="12" style="183" bestFit="1" customWidth="1"/>
    <col min="11788" max="11788" width="4.88671875" style="183" customWidth="1"/>
    <col min="11789" max="11789" width="8.6640625" style="183" bestFit="1" customWidth="1"/>
    <col min="11790" max="12031" width="9.109375" style="183"/>
    <col min="12032" max="12032" width="20" style="183" customWidth="1"/>
    <col min="12033" max="12033" width="104.109375" style="183" customWidth="1"/>
    <col min="12034" max="12034" width="9.6640625" style="183" customWidth="1"/>
    <col min="12035" max="12035" width="10.5546875" style="183" customWidth="1"/>
    <col min="12036" max="12036" width="36.88671875" style="183" customWidth="1"/>
    <col min="12037" max="12037" width="37.33203125" style="183" customWidth="1"/>
    <col min="12038" max="12038" width="5.109375" style="183" bestFit="1" customWidth="1"/>
    <col min="12039" max="12039" width="14.6640625" style="183" customWidth="1"/>
    <col min="12040" max="12041" width="4.88671875" style="183" customWidth="1"/>
    <col min="12042" max="12042" width="6.33203125" style="183" bestFit="1" customWidth="1"/>
    <col min="12043" max="12043" width="12" style="183" bestFit="1" customWidth="1"/>
    <col min="12044" max="12044" width="4.88671875" style="183" customWidth="1"/>
    <col min="12045" max="12045" width="8.6640625" style="183" bestFit="1" customWidth="1"/>
    <col min="12046" max="12287" width="9.109375" style="183"/>
    <col min="12288" max="12288" width="20" style="183" customWidth="1"/>
    <col min="12289" max="12289" width="104.109375" style="183" customWidth="1"/>
    <col min="12290" max="12290" width="9.6640625" style="183" customWidth="1"/>
    <col min="12291" max="12291" width="10.5546875" style="183" customWidth="1"/>
    <col min="12292" max="12292" width="36.88671875" style="183" customWidth="1"/>
    <col min="12293" max="12293" width="37.33203125" style="183" customWidth="1"/>
    <col min="12294" max="12294" width="5.109375" style="183" bestFit="1" customWidth="1"/>
    <col min="12295" max="12295" width="14.6640625" style="183" customWidth="1"/>
    <col min="12296" max="12297" width="4.88671875" style="183" customWidth="1"/>
    <col min="12298" max="12298" width="6.33203125" style="183" bestFit="1" customWidth="1"/>
    <col min="12299" max="12299" width="12" style="183" bestFit="1" customWidth="1"/>
    <col min="12300" max="12300" width="4.88671875" style="183" customWidth="1"/>
    <col min="12301" max="12301" width="8.6640625" style="183" bestFit="1" customWidth="1"/>
    <col min="12302" max="12543" width="9.109375" style="183"/>
    <col min="12544" max="12544" width="20" style="183" customWidth="1"/>
    <col min="12545" max="12545" width="104.109375" style="183" customWidth="1"/>
    <col min="12546" max="12546" width="9.6640625" style="183" customWidth="1"/>
    <col min="12547" max="12547" width="10.5546875" style="183" customWidth="1"/>
    <col min="12548" max="12548" width="36.88671875" style="183" customWidth="1"/>
    <col min="12549" max="12549" width="37.33203125" style="183" customWidth="1"/>
    <col min="12550" max="12550" width="5.109375" style="183" bestFit="1" customWidth="1"/>
    <col min="12551" max="12551" width="14.6640625" style="183" customWidth="1"/>
    <col min="12552" max="12553" width="4.88671875" style="183" customWidth="1"/>
    <col min="12554" max="12554" width="6.33203125" style="183" bestFit="1" customWidth="1"/>
    <col min="12555" max="12555" width="12" style="183" bestFit="1" customWidth="1"/>
    <col min="12556" max="12556" width="4.88671875" style="183" customWidth="1"/>
    <col min="12557" max="12557" width="8.6640625" style="183" bestFit="1" customWidth="1"/>
    <col min="12558" max="12799" width="9.109375" style="183"/>
    <col min="12800" max="12800" width="20" style="183" customWidth="1"/>
    <col min="12801" max="12801" width="104.109375" style="183" customWidth="1"/>
    <col min="12802" max="12802" width="9.6640625" style="183" customWidth="1"/>
    <col min="12803" max="12803" width="10.5546875" style="183" customWidth="1"/>
    <col min="12804" max="12804" width="36.88671875" style="183" customWidth="1"/>
    <col min="12805" max="12805" width="37.33203125" style="183" customWidth="1"/>
    <col min="12806" max="12806" width="5.109375" style="183" bestFit="1" customWidth="1"/>
    <col min="12807" max="12807" width="14.6640625" style="183" customWidth="1"/>
    <col min="12808" max="12809" width="4.88671875" style="183" customWidth="1"/>
    <col min="12810" max="12810" width="6.33203125" style="183" bestFit="1" customWidth="1"/>
    <col min="12811" max="12811" width="12" style="183" bestFit="1" customWidth="1"/>
    <col min="12812" max="12812" width="4.88671875" style="183" customWidth="1"/>
    <col min="12813" max="12813" width="8.6640625" style="183" bestFit="1" customWidth="1"/>
    <col min="12814" max="13055" width="9.109375" style="183"/>
    <col min="13056" max="13056" width="20" style="183" customWidth="1"/>
    <col min="13057" max="13057" width="104.109375" style="183" customWidth="1"/>
    <col min="13058" max="13058" width="9.6640625" style="183" customWidth="1"/>
    <col min="13059" max="13059" width="10.5546875" style="183" customWidth="1"/>
    <col min="13060" max="13060" width="36.88671875" style="183" customWidth="1"/>
    <col min="13061" max="13061" width="37.33203125" style="183" customWidth="1"/>
    <col min="13062" max="13062" width="5.109375" style="183" bestFit="1" customWidth="1"/>
    <col min="13063" max="13063" width="14.6640625" style="183" customWidth="1"/>
    <col min="13064" max="13065" width="4.88671875" style="183" customWidth="1"/>
    <col min="13066" max="13066" width="6.33203125" style="183" bestFit="1" customWidth="1"/>
    <col min="13067" max="13067" width="12" style="183" bestFit="1" customWidth="1"/>
    <col min="13068" max="13068" width="4.88671875" style="183" customWidth="1"/>
    <col min="13069" max="13069" width="8.6640625" style="183" bestFit="1" customWidth="1"/>
    <col min="13070" max="13311" width="9.109375" style="183"/>
    <col min="13312" max="13312" width="20" style="183" customWidth="1"/>
    <col min="13313" max="13313" width="104.109375" style="183" customWidth="1"/>
    <col min="13314" max="13314" width="9.6640625" style="183" customWidth="1"/>
    <col min="13315" max="13315" width="10.5546875" style="183" customWidth="1"/>
    <col min="13316" max="13316" width="36.88671875" style="183" customWidth="1"/>
    <col min="13317" max="13317" width="37.33203125" style="183" customWidth="1"/>
    <col min="13318" max="13318" width="5.109375" style="183" bestFit="1" customWidth="1"/>
    <col min="13319" max="13319" width="14.6640625" style="183" customWidth="1"/>
    <col min="13320" max="13321" width="4.88671875" style="183" customWidth="1"/>
    <col min="13322" max="13322" width="6.33203125" style="183" bestFit="1" customWidth="1"/>
    <col min="13323" max="13323" width="12" style="183" bestFit="1" customWidth="1"/>
    <col min="13324" max="13324" width="4.88671875" style="183" customWidth="1"/>
    <col min="13325" max="13325" width="8.6640625" style="183" bestFit="1" customWidth="1"/>
    <col min="13326" max="13567" width="9.109375" style="183"/>
    <col min="13568" max="13568" width="20" style="183" customWidth="1"/>
    <col min="13569" max="13569" width="104.109375" style="183" customWidth="1"/>
    <col min="13570" max="13570" width="9.6640625" style="183" customWidth="1"/>
    <col min="13571" max="13571" width="10.5546875" style="183" customWidth="1"/>
    <col min="13572" max="13572" width="36.88671875" style="183" customWidth="1"/>
    <col min="13573" max="13573" width="37.33203125" style="183" customWidth="1"/>
    <col min="13574" max="13574" width="5.109375" style="183" bestFit="1" customWidth="1"/>
    <col min="13575" max="13575" width="14.6640625" style="183" customWidth="1"/>
    <col min="13576" max="13577" width="4.88671875" style="183" customWidth="1"/>
    <col min="13578" max="13578" width="6.33203125" style="183" bestFit="1" customWidth="1"/>
    <col min="13579" max="13579" width="12" style="183" bestFit="1" customWidth="1"/>
    <col min="13580" max="13580" width="4.88671875" style="183" customWidth="1"/>
    <col min="13581" max="13581" width="8.6640625" style="183" bestFit="1" customWidth="1"/>
    <col min="13582" max="13823" width="9.109375" style="183"/>
    <col min="13824" max="13824" width="20" style="183" customWidth="1"/>
    <col min="13825" max="13825" width="104.109375" style="183" customWidth="1"/>
    <col min="13826" max="13826" width="9.6640625" style="183" customWidth="1"/>
    <col min="13827" max="13827" width="10.5546875" style="183" customWidth="1"/>
    <col min="13828" max="13828" width="36.88671875" style="183" customWidth="1"/>
    <col min="13829" max="13829" width="37.33203125" style="183" customWidth="1"/>
    <col min="13830" max="13830" width="5.109375" style="183" bestFit="1" customWidth="1"/>
    <col min="13831" max="13831" width="14.6640625" style="183" customWidth="1"/>
    <col min="13832" max="13833" width="4.88671875" style="183" customWidth="1"/>
    <col min="13834" max="13834" width="6.33203125" style="183" bestFit="1" customWidth="1"/>
    <col min="13835" max="13835" width="12" style="183" bestFit="1" customWidth="1"/>
    <col min="13836" max="13836" width="4.88671875" style="183" customWidth="1"/>
    <col min="13837" max="13837" width="8.6640625" style="183" bestFit="1" customWidth="1"/>
    <col min="13838" max="14079" width="9.109375" style="183"/>
    <col min="14080" max="14080" width="20" style="183" customWidth="1"/>
    <col min="14081" max="14081" width="104.109375" style="183" customWidth="1"/>
    <col min="14082" max="14082" width="9.6640625" style="183" customWidth="1"/>
    <col min="14083" max="14083" width="10.5546875" style="183" customWidth="1"/>
    <col min="14084" max="14084" width="36.88671875" style="183" customWidth="1"/>
    <col min="14085" max="14085" width="37.33203125" style="183" customWidth="1"/>
    <col min="14086" max="14086" width="5.109375" style="183" bestFit="1" customWidth="1"/>
    <col min="14087" max="14087" width="14.6640625" style="183" customWidth="1"/>
    <col min="14088" max="14089" width="4.88671875" style="183" customWidth="1"/>
    <col min="14090" max="14090" width="6.33203125" style="183" bestFit="1" customWidth="1"/>
    <col min="14091" max="14091" width="12" style="183" bestFit="1" customWidth="1"/>
    <col min="14092" max="14092" width="4.88671875" style="183" customWidth="1"/>
    <col min="14093" max="14093" width="8.6640625" style="183" bestFit="1" customWidth="1"/>
    <col min="14094" max="14335" width="9.109375" style="183"/>
    <col min="14336" max="14336" width="20" style="183" customWidth="1"/>
    <col min="14337" max="14337" width="104.109375" style="183" customWidth="1"/>
    <col min="14338" max="14338" width="9.6640625" style="183" customWidth="1"/>
    <col min="14339" max="14339" width="10.5546875" style="183" customWidth="1"/>
    <col min="14340" max="14340" width="36.88671875" style="183" customWidth="1"/>
    <col min="14341" max="14341" width="37.33203125" style="183" customWidth="1"/>
    <col min="14342" max="14342" width="5.109375" style="183" bestFit="1" customWidth="1"/>
    <col min="14343" max="14343" width="14.6640625" style="183" customWidth="1"/>
    <col min="14344" max="14345" width="4.88671875" style="183" customWidth="1"/>
    <col min="14346" max="14346" width="6.33203125" style="183" bestFit="1" customWidth="1"/>
    <col min="14347" max="14347" width="12" style="183" bestFit="1" customWidth="1"/>
    <col min="14348" max="14348" width="4.88671875" style="183" customWidth="1"/>
    <col min="14349" max="14349" width="8.6640625" style="183" bestFit="1" customWidth="1"/>
    <col min="14350" max="14591" width="9.109375" style="183"/>
    <col min="14592" max="14592" width="20" style="183" customWidth="1"/>
    <col min="14593" max="14593" width="104.109375" style="183" customWidth="1"/>
    <col min="14594" max="14594" width="9.6640625" style="183" customWidth="1"/>
    <col min="14595" max="14595" width="10.5546875" style="183" customWidth="1"/>
    <col min="14596" max="14596" width="36.88671875" style="183" customWidth="1"/>
    <col min="14597" max="14597" width="37.33203125" style="183" customWidth="1"/>
    <col min="14598" max="14598" width="5.109375" style="183" bestFit="1" customWidth="1"/>
    <col min="14599" max="14599" width="14.6640625" style="183" customWidth="1"/>
    <col min="14600" max="14601" width="4.88671875" style="183" customWidth="1"/>
    <col min="14602" max="14602" width="6.33203125" style="183" bestFit="1" customWidth="1"/>
    <col min="14603" max="14603" width="12" style="183" bestFit="1" customWidth="1"/>
    <col min="14604" max="14604" width="4.88671875" style="183" customWidth="1"/>
    <col min="14605" max="14605" width="8.6640625" style="183" bestFit="1" customWidth="1"/>
    <col min="14606" max="14847" width="9.109375" style="183"/>
    <col min="14848" max="14848" width="20" style="183" customWidth="1"/>
    <col min="14849" max="14849" width="104.109375" style="183" customWidth="1"/>
    <col min="14850" max="14850" width="9.6640625" style="183" customWidth="1"/>
    <col min="14851" max="14851" width="10.5546875" style="183" customWidth="1"/>
    <col min="14852" max="14852" width="36.88671875" style="183" customWidth="1"/>
    <col min="14853" max="14853" width="37.33203125" style="183" customWidth="1"/>
    <col min="14854" max="14854" width="5.109375" style="183" bestFit="1" customWidth="1"/>
    <col min="14855" max="14855" width="14.6640625" style="183" customWidth="1"/>
    <col min="14856" max="14857" width="4.88671875" style="183" customWidth="1"/>
    <col min="14858" max="14858" width="6.33203125" style="183" bestFit="1" customWidth="1"/>
    <col min="14859" max="14859" width="12" style="183" bestFit="1" customWidth="1"/>
    <col min="14860" max="14860" width="4.88671875" style="183" customWidth="1"/>
    <col min="14861" max="14861" width="8.6640625" style="183" bestFit="1" customWidth="1"/>
    <col min="14862" max="15103" width="9.109375" style="183"/>
    <col min="15104" max="15104" width="20" style="183" customWidth="1"/>
    <col min="15105" max="15105" width="104.109375" style="183" customWidth="1"/>
    <col min="15106" max="15106" width="9.6640625" style="183" customWidth="1"/>
    <col min="15107" max="15107" width="10.5546875" style="183" customWidth="1"/>
    <col min="15108" max="15108" width="36.88671875" style="183" customWidth="1"/>
    <col min="15109" max="15109" width="37.33203125" style="183" customWidth="1"/>
    <col min="15110" max="15110" width="5.109375" style="183" bestFit="1" customWidth="1"/>
    <col min="15111" max="15111" width="14.6640625" style="183" customWidth="1"/>
    <col min="15112" max="15113" width="4.88671875" style="183" customWidth="1"/>
    <col min="15114" max="15114" width="6.33203125" style="183" bestFit="1" customWidth="1"/>
    <col min="15115" max="15115" width="12" style="183" bestFit="1" customWidth="1"/>
    <col min="15116" max="15116" width="4.88671875" style="183" customWidth="1"/>
    <col min="15117" max="15117" width="8.6640625" style="183" bestFit="1" customWidth="1"/>
    <col min="15118" max="15359" width="9.109375" style="183"/>
    <col min="15360" max="15360" width="20" style="183" customWidth="1"/>
    <col min="15361" max="15361" width="104.109375" style="183" customWidth="1"/>
    <col min="15362" max="15362" width="9.6640625" style="183" customWidth="1"/>
    <col min="15363" max="15363" width="10.5546875" style="183" customWidth="1"/>
    <col min="15364" max="15364" width="36.88671875" style="183" customWidth="1"/>
    <col min="15365" max="15365" width="37.33203125" style="183" customWidth="1"/>
    <col min="15366" max="15366" width="5.109375" style="183" bestFit="1" customWidth="1"/>
    <col min="15367" max="15367" width="14.6640625" style="183" customWidth="1"/>
    <col min="15368" max="15369" width="4.88671875" style="183" customWidth="1"/>
    <col min="15370" max="15370" width="6.33203125" style="183" bestFit="1" customWidth="1"/>
    <col min="15371" max="15371" width="12" style="183" bestFit="1" customWidth="1"/>
    <col min="15372" max="15372" width="4.88671875" style="183" customWidth="1"/>
    <col min="15373" max="15373" width="8.6640625" style="183" bestFit="1" customWidth="1"/>
    <col min="15374" max="15615" width="9.109375" style="183"/>
    <col min="15616" max="15616" width="20" style="183" customWidth="1"/>
    <col min="15617" max="15617" width="104.109375" style="183" customWidth="1"/>
    <col min="15618" max="15618" width="9.6640625" style="183" customWidth="1"/>
    <col min="15619" max="15619" width="10.5546875" style="183" customWidth="1"/>
    <col min="15620" max="15620" width="36.88671875" style="183" customWidth="1"/>
    <col min="15621" max="15621" width="37.33203125" style="183" customWidth="1"/>
    <col min="15622" max="15622" width="5.109375" style="183" bestFit="1" customWidth="1"/>
    <col min="15623" max="15623" width="14.6640625" style="183" customWidth="1"/>
    <col min="15624" max="15625" width="4.88671875" style="183" customWidth="1"/>
    <col min="15626" max="15626" width="6.33203125" style="183" bestFit="1" customWidth="1"/>
    <col min="15627" max="15627" width="12" style="183" bestFit="1" customWidth="1"/>
    <col min="15628" max="15628" width="4.88671875" style="183" customWidth="1"/>
    <col min="15629" max="15629" width="8.6640625" style="183" bestFit="1" customWidth="1"/>
    <col min="15630" max="15871" width="9.109375" style="183"/>
    <col min="15872" max="15872" width="20" style="183" customWidth="1"/>
    <col min="15873" max="15873" width="104.109375" style="183" customWidth="1"/>
    <col min="15874" max="15874" width="9.6640625" style="183" customWidth="1"/>
    <col min="15875" max="15875" width="10.5546875" style="183" customWidth="1"/>
    <col min="15876" max="15876" width="36.88671875" style="183" customWidth="1"/>
    <col min="15877" max="15877" width="37.33203125" style="183" customWidth="1"/>
    <col min="15878" max="15878" width="5.109375" style="183" bestFit="1" customWidth="1"/>
    <col min="15879" max="15879" width="14.6640625" style="183" customWidth="1"/>
    <col min="15880" max="15881" width="4.88671875" style="183" customWidth="1"/>
    <col min="15882" max="15882" width="6.33203125" style="183" bestFit="1" customWidth="1"/>
    <col min="15883" max="15883" width="12" style="183" bestFit="1" customWidth="1"/>
    <col min="15884" max="15884" width="4.88671875" style="183" customWidth="1"/>
    <col min="15885" max="15885" width="8.6640625" style="183" bestFit="1" customWidth="1"/>
    <col min="15886" max="16127" width="9.109375" style="183"/>
    <col min="16128" max="16128" width="20" style="183" customWidth="1"/>
    <col min="16129" max="16129" width="104.109375" style="183" customWidth="1"/>
    <col min="16130" max="16130" width="9.6640625" style="183" customWidth="1"/>
    <col min="16131" max="16131" width="10.5546875" style="183" customWidth="1"/>
    <col min="16132" max="16132" width="36.88671875" style="183" customWidth="1"/>
    <col min="16133" max="16133" width="37.33203125" style="183" customWidth="1"/>
    <col min="16134" max="16134" width="5.109375" style="183" bestFit="1" customWidth="1"/>
    <col min="16135" max="16135" width="14.6640625" style="183" customWidth="1"/>
    <col min="16136" max="16137" width="4.88671875" style="183" customWidth="1"/>
    <col min="16138" max="16138" width="6.33203125" style="183" bestFit="1" customWidth="1"/>
    <col min="16139" max="16139" width="12" style="183" bestFit="1" customWidth="1"/>
    <col min="16140" max="16140" width="4.88671875" style="183" customWidth="1"/>
    <col min="16141" max="16141" width="8.6640625" style="183" bestFit="1" customWidth="1"/>
    <col min="16142" max="16383" width="9.109375" style="183"/>
    <col min="16384" max="16384" width="9.109375" style="183" customWidth="1"/>
  </cols>
  <sheetData>
    <row r="1" spans="1:6" s="52" customFormat="1" ht="69" customHeight="1">
      <c r="A1" s="107" t="s">
        <v>11</v>
      </c>
      <c r="B1" s="332" t="s">
        <v>124</v>
      </c>
      <c r="C1" s="333"/>
      <c r="D1" s="333"/>
      <c r="E1" s="333"/>
      <c r="F1" s="334"/>
    </row>
    <row r="2" spans="1:6" s="24" customFormat="1" ht="40.5" customHeight="1">
      <c r="A2" s="320" t="s">
        <v>889</v>
      </c>
      <c r="B2" s="320"/>
      <c r="C2" s="320"/>
      <c r="D2" s="320"/>
      <c r="E2" s="320"/>
      <c r="F2" s="320"/>
    </row>
    <row r="3" spans="1:6" s="25" customFormat="1" ht="18" customHeight="1">
      <c r="A3" s="328" t="s">
        <v>894</v>
      </c>
      <c r="B3" s="328"/>
      <c r="C3" s="328"/>
      <c r="D3" s="328"/>
      <c r="E3" s="328"/>
      <c r="F3" s="328"/>
    </row>
    <row r="4" spans="1:6" s="26" customFormat="1" ht="18" customHeight="1">
      <c r="A4" s="328" t="s">
        <v>0</v>
      </c>
      <c r="B4" s="328"/>
      <c r="C4" s="328"/>
      <c r="D4" s="328"/>
      <c r="E4" s="328"/>
      <c r="F4" s="328"/>
    </row>
    <row r="5" spans="1:6" s="108" customFormat="1" ht="151.5" customHeight="1">
      <c r="A5" s="53" t="s">
        <v>1</v>
      </c>
      <c r="B5" s="53" t="s">
        <v>2</v>
      </c>
      <c r="C5" s="53" t="s">
        <v>3</v>
      </c>
      <c r="D5" s="54" t="s">
        <v>15</v>
      </c>
      <c r="E5" s="55" t="s">
        <v>760</v>
      </c>
      <c r="F5" s="56" t="s">
        <v>761</v>
      </c>
    </row>
    <row r="6" spans="1:6" s="113" customFormat="1">
      <c r="A6" s="53"/>
      <c r="B6" s="53"/>
      <c r="C6" s="109" t="s">
        <v>4</v>
      </c>
      <c r="D6" s="110" t="s">
        <v>5</v>
      </c>
      <c r="E6" s="109" t="s">
        <v>6</v>
      </c>
      <c r="F6" s="111" t="s">
        <v>7</v>
      </c>
    </row>
    <row r="7" spans="1:6" s="120" customFormat="1" ht="21" customHeight="1">
      <c r="A7" s="114" t="s">
        <v>125</v>
      </c>
      <c r="B7" s="115" t="s">
        <v>126</v>
      </c>
      <c r="C7" s="116"/>
      <c r="D7" s="117"/>
      <c r="E7" s="118"/>
      <c r="F7" s="119"/>
    </row>
    <row r="8" spans="1:6" s="120" customFormat="1" ht="33.75" customHeight="1">
      <c r="A8" s="114"/>
      <c r="B8" s="115" t="s">
        <v>127</v>
      </c>
      <c r="C8" s="116"/>
      <c r="D8" s="117"/>
      <c r="E8" s="121"/>
      <c r="F8" s="119"/>
    </row>
    <row r="9" spans="1:6" s="120" customFormat="1" ht="77.25" customHeight="1">
      <c r="A9" s="114"/>
      <c r="B9" s="122" t="s">
        <v>128</v>
      </c>
      <c r="C9" s="116"/>
      <c r="D9" s="117"/>
      <c r="E9" s="121"/>
      <c r="F9" s="119"/>
    </row>
    <row r="10" spans="1:6" s="120" customFormat="1" ht="70.95" customHeight="1">
      <c r="A10" s="114"/>
      <c r="B10" s="122" t="s">
        <v>129</v>
      </c>
      <c r="C10" s="116"/>
      <c r="D10" s="117"/>
      <c r="E10" s="121"/>
      <c r="F10" s="119"/>
    </row>
    <row r="11" spans="1:6" s="120" customFormat="1" ht="72.75" customHeight="1">
      <c r="A11" s="114"/>
      <c r="B11" s="123" t="s">
        <v>130</v>
      </c>
      <c r="C11" s="116"/>
      <c r="D11" s="117"/>
      <c r="E11" s="121"/>
      <c r="F11" s="119"/>
    </row>
    <row r="12" spans="1:6" s="120" customFormat="1" ht="36.75" customHeight="1">
      <c r="A12" s="114"/>
      <c r="B12" s="122" t="s">
        <v>131</v>
      </c>
      <c r="C12" s="116"/>
      <c r="D12" s="117"/>
      <c r="E12" s="121"/>
      <c r="F12" s="119"/>
    </row>
    <row r="13" spans="1:6" s="120" customFormat="1" ht="75.75" customHeight="1">
      <c r="A13" s="114"/>
      <c r="B13" s="122" t="s">
        <v>132</v>
      </c>
      <c r="C13" s="116"/>
      <c r="D13" s="117"/>
      <c r="E13" s="121"/>
      <c r="F13" s="119"/>
    </row>
    <row r="14" spans="1:6" s="120" customFormat="1" ht="33.75" customHeight="1">
      <c r="A14" s="114"/>
      <c r="B14" s="122" t="s">
        <v>133</v>
      </c>
      <c r="C14" s="116"/>
      <c r="D14" s="117"/>
      <c r="E14" s="121"/>
      <c r="F14" s="119"/>
    </row>
    <row r="15" spans="1:6" s="120" customFormat="1" ht="28.5" customHeight="1">
      <c r="A15" s="114"/>
      <c r="B15" s="122" t="s">
        <v>134</v>
      </c>
      <c r="C15" s="116"/>
      <c r="D15" s="117"/>
      <c r="E15" s="121"/>
      <c r="F15" s="119"/>
    </row>
    <row r="16" spans="1:6" s="120" customFormat="1" ht="18.75" customHeight="1">
      <c r="A16" s="114"/>
      <c r="B16" s="122" t="s">
        <v>135</v>
      </c>
      <c r="C16" s="116"/>
      <c r="D16" s="117"/>
      <c r="E16" s="121"/>
      <c r="F16" s="119"/>
    </row>
    <row r="17" spans="1:7" s="120" customFormat="1" ht="21.75" customHeight="1">
      <c r="A17" s="114"/>
      <c r="B17" s="122" t="s">
        <v>136</v>
      </c>
      <c r="C17" s="116"/>
      <c r="D17" s="117"/>
      <c r="E17" s="121"/>
      <c r="F17" s="119"/>
    </row>
    <row r="18" spans="1:7" s="120" customFormat="1" ht="45" customHeight="1">
      <c r="A18" s="114"/>
      <c r="B18" s="122" t="s">
        <v>137</v>
      </c>
      <c r="C18" s="116"/>
      <c r="D18" s="117"/>
      <c r="E18" s="121"/>
      <c r="F18" s="124" t="s">
        <v>821</v>
      </c>
    </row>
    <row r="19" spans="1:7" s="120" customFormat="1" ht="66.75" customHeight="1">
      <c r="A19" s="114"/>
      <c r="B19" s="122" t="s">
        <v>138</v>
      </c>
      <c r="C19" s="116"/>
      <c r="D19" s="117"/>
      <c r="E19" s="121"/>
      <c r="F19" s="119"/>
    </row>
    <row r="20" spans="1:7" s="120" customFormat="1" ht="36.75" customHeight="1">
      <c r="A20" s="114"/>
      <c r="B20" s="122" t="s">
        <v>139</v>
      </c>
      <c r="C20" s="116"/>
      <c r="D20" s="117"/>
      <c r="E20" s="121"/>
      <c r="F20" s="119"/>
    </row>
    <row r="21" spans="1:7" s="120" customFormat="1" ht="24.75" customHeight="1">
      <c r="A21" s="114"/>
      <c r="B21" s="122" t="s">
        <v>140</v>
      </c>
      <c r="C21" s="116"/>
      <c r="D21" s="117"/>
      <c r="E21" s="121"/>
      <c r="F21" s="119"/>
    </row>
    <row r="22" spans="1:7" s="120" customFormat="1" ht="48" customHeight="1">
      <c r="A22" s="114"/>
      <c r="B22" s="122" t="s">
        <v>141</v>
      </c>
      <c r="C22" s="116"/>
      <c r="D22" s="117"/>
      <c r="E22" s="121"/>
      <c r="F22" s="119"/>
    </row>
    <row r="23" spans="1:7" s="120" customFormat="1" ht="36.75" customHeight="1">
      <c r="A23" s="114"/>
      <c r="B23" s="122" t="s">
        <v>142</v>
      </c>
      <c r="C23" s="116"/>
      <c r="D23" s="117"/>
      <c r="E23" s="125"/>
      <c r="F23" s="119"/>
    </row>
    <row r="24" spans="1:7" s="120" customFormat="1" ht="24" customHeight="1">
      <c r="A24" s="126" t="s">
        <v>891</v>
      </c>
      <c r="B24" s="127" t="s">
        <v>887</v>
      </c>
      <c r="C24" s="126" t="s">
        <v>13</v>
      </c>
      <c r="D24" s="128">
        <v>1</v>
      </c>
      <c r="E24" s="129">
        <v>17500</v>
      </c>
      <c r="F24" s="130">
        <f>D24*E24</f>
        <v>17500</v>
      </c>
    </row>
    <row r="25" spans="1:7" s="120" customFormat="1" ht="0.75" customHeight="1">
      <c r="A25" s="116" t="s">
        <v>870</v>
      </c>
      <c r="B25" s="123" t="s">
        <v>871</v>
      </c>
      <c r="C25" s="131" t="s">
        <v>13</v>
      </c>
      <c r="D25" s="132">
        <v>0</v>
      </c>
      <c r="E25" s="133">
        <v>12035</v>
      </c>
      <c r="F25" s="130">
        <f t="shared" ref="F25:F88" si="0">E25*D25</f>
        <v>0</v>
      </c>
    </row>
    <row r="26" spans="1:7" s="120" customFormat="1" ht="18.75" customHeight="1">
      <c r="A26" s="116" t="s">
        <v>143</v>
      </c>
      <c r="B26" s="123" t="s">
        <v>144</v>
      </c>
      <c r="C26" s="131" t="s">
        <v>13</v>
      </c>
      <c r="D26" s="132">
        <v>8</v>
      </c>
      <c r="E26" s="133">
        <v>10465</v>
      </c>
      <c r="F26" s="130">
        <f t="shared" ref="F26:F27" si="1">D26*E26</f>
        <v>83720</v>
      </c>
    </row>
    <row r="27" spans="1:7" s="120" customFormat="1" ht="18" customHeight="1">
      <c r="A27" s="116" t="s">
        <v>145</v>
      </c>
      <c r="B27" s="123" t="s">
        <v>866</v>
      </c>
      <c r="C27" s="131" t="s">
        <v>13</v>
      </c>
      <c r="D27" s="132">
        <v>8</v>
      </c>
      <c r="E27" s="133">
        <v>8440</v>
      </c>
      <c r="F27" s="130">
        <f t="shared" si="1"/>
        <v>67520</v>
      </c>
    </row>
    <row r="28" spans="1:7" s="135" customFormat="1" ht="18.75" hidden="1" customHeight="1">
      <c r="A28" s="116" t="s">
        <v>865</v>
      </c>
      <c r="B28" s="123" t="s">
        <v>859</v>
      </c>
      <c r="C28" s="131" t="s">
        <v>13</v>
      </c>
      <c r="D28" s="117">
        <v>0</v>
      </c>
      <c r="E28" s="133">
        <v>7035</v>
      </c>
      <c r="F28" s="130">
        <f t="shared" si="0"/>
        <v>0</v>
      </c>
      <c r="G28" s="134"/>
    </row>
    <row r="29" spans="1:7" s="135" customFormat="1" ht="18.75" customHeight="1">
      <c r="A29" s="116" t="s">
        <v>146</v>
      </c>
      <c r="B29" s="123" t="s">
        <v>147</v>
      </c>
      <c r="C29" s="131" t="s">
        <v>13</v>
      </c>
      <c r="D29" s="117">
        <v>30</v>
      </c>
      <c r="E29" s="133">
        <v>6730</v>
      </c>
      <c r="F29" s="130">
        <f t="shared" ref="F29:F30" si="2">D29*E29</f>
        <v>201900</v>
      </c>
    </row>
    <row r="30" spans="1:7" s="135" customFormat="1" ht="14.25" customHeight="1">
      <c r="A30" s="116" t="s">
        <v>148</v>
      </c>
      <c r="B30" s="123" t="s">
        <v>149</v>
      </c>
      <c r="C30" s="131" t="s">
        <v>13</v>
      </c>
      <c r="D30" s="117">
        <v>20</v>
      </c>
      <c r="E30" s="133">
        <v>4750</v>
      </c>
      <c r="F30" s="130">
        <f t="shared" si="2"/>
        <v>95000</v>
      </c>
    </row>
    <row r="31" spans="1:7" s="135" customFormat="1" ht="18.75" hidden="1" customHeight="1">
      <c r="A31" s="116" t="s">
        <v>150</v>
      </c>
      <c r="B31" s="123" t="s">
        <v>151</v>
      </c>
      <c r="C31" s="131" t="s">
        <v>13</v>
      </c>
      <c r="D31" s="132">
        <v>0</v>
      </c>
      <c r="E31" s="133">
        <v>3285</v>
      </c>
      <c r="F31" s="130">
        <f t="shared" si="0"/>
        <v>0</v>
      </c>
    </row>
    <row r="32" spans="1:7" s="135" customFormat="1" ht="18.75" hidden="1" customHeight="1">
      <c r="A32" s="116" t="s">
        <v>152</v>
      </c>
      <c r="B32" s="123" t="s">
        <v>153</v>
      </c>
      <c r="C32" s="131" t="s">
        <v>13</v>
      </c>
      <c r="D32" s="132">
        <v>0</v>
      </c>
      <c r="E32" s="133">
        <v>1815</v>
      </c>
      <c r="F32" s="130">
        <f t="shared" si="0"/>
        <v>0</v>
      </c>
    </row>
    <row r="33" spans="1:6" s="135" customFormat="1" ht="18.75" customHeight="1">
      <c r="A33" s="116" t="s">
        <v>154</v>
      </c>
      <c r="B33" s="123" t="s">
        <v>155</v>
      </c>
      <c r="C33" s="131" t="s">
        <v>13</v>
      </c>
      <c r="D33" s="132">
        <v>2</v>
      </c>
      <c r="E33" s="133">
        <v>1650</v>
      </c>
      <c r="F33" s="130">
        <f>D33*E33</f>
        <v>3300</v>
      </c>
    </row>
    <row r="34" spans="1:6" s="135" customFormat="1" ht="64.5" customHeight="1">
      <c r="A34" s="116"/>
      <c r="B34" s="122" t="s">
        <v>156</v>
      </c>
      <c r="C34" s="131"/>
      <c r="D34" s="117"/>
      <c r="E34" s="125"/>
      <c r="F34" s="130">
        <f t="shared" si="0"/>
        <v>0</v>
      </c>
    </row>
    <row r="35" spans="1:6" s="135" customFormat="1" ht="21" customHeight="1">
      <c r="A35" s="114" t="s">
        <v>157</v>
      </c>
      <c r="B35" s="136" t="s">
        <v>158</v>
      </c>
      <c r="C35" s="131"/>
      <c r="D35" s="117"/>
      <c r="E35" s="125"/>
      <c r="F35" s="130">
        <f t="shared" si="0"/>
        <v>0</v>
      </c>
    </row>
    <row r="36" spans="1:6" s="135" customFormat="1" ht="51" customHeight="1">
      <c r="A36" s="116"/>
      <c r="B36" s="137" t="s">
        <v>159</v>
      </c>
      <c r="C36" s="131"/>
      <c r="D36" s="128"/>
      <c r="E36" s="125"/>
      <c r="F36" s="130">
        <f t="shared" si="0"/>
        <v>0</v>
      </c>
    </row>
    <row r="37" spans="1:6" s="135" customFormat="1" ht="24.75" hidden="1" customHeight="1">
      <c r="A37" s="116" t="s">
        <v>160</v>
      </c>
      <c r="B37" s="123" t="s">
        <v>175</v>
      </c>
      <c r="C37" s="138" t="s">
        <v>12</v>
      </c>
      <c r="D37" s="117">
        <v>0</v>
      </c>
      <c r="E37" s="133">
        <v>39605</v>
      </c>
      <c r="F37" s="130">
        <f t="shared" si="0"/>
        <v>0</v>
      </c>
    </row>
    <row r="38" spans="1:6" s="135" customFormat="1" ht="24.75" hidden="1" customHeight="1">
      <c r="A38" s="116" t="s">
        <v>160</v>
      </c>
      <c r="B38" s="123" t="s">
        <v>161</v>
      </c>
      <c r="C38" s="138" t="s">
        <v>12</v>
      </c>
      <c r="D38" s="132">
        <v>0</v>
      </c>
      <c r="E38" s="133">
        <v>26405</v>
      </c>
      <c r="F38" s="130">
        <f t="shared" si="0"/>
        <v>0</v>
      </c>
    </row>
    <row r="39" spans="1:6" s="135" customFormat="1" ht="24.75" hidden="1" customHeight="1">
      <c r="A39" s="116" t="s">
        <v>162</v>
      </c>
      <c r="B39" s="123" t="s">
        <v>163</v>
      </c>
      <c r="C39" s="138" t="s">
        <v>12</v>
      </c>
      <c r="D39" s="132">
        <v>0</v>
      </c>
      <c r="E39" s="133">
        <v>18170</v>
      </c>
      <c r="F39" s="130">
        <f t="shared" si="0"/>
        <v>0</v>
      </c>
    </row>
    <row r="40" spans="1:6" s="135" customFormat="1" ht="23.25" customHeight="1">
      <c r="A40" s="116" t="s">
        <v>164</v>
      </c>
      <c r="B40" s="123" t="s">
        <v>165</v>
      </c>
      <c r="C40" s="138" t="s">
        <v>12</v>
      </c>
      <c r="D40" s="132">
        <v>5</v>
      </c>
      <c r="E40" s="133">
        <v>4355</v>
      </c>
      <c r="F40" s="130">
        <f>D40*E40</f>
        <v>21775</v>
      </c>
    </row>
    <row r="41" spans="1:6" s="135" customFormat="1" ht="24.75" hidden="1" customHeight="1">
      <c r="A41" s="116" t="s">
        <v>166</v>
      </c>
      <c r="B41" s="123" t="s">
        <v>167</v>
      </c>
      <c r="C41" s="138" t="s">
        <v>12</v>
      </c>
      <c r="D41" s="139">
        <v>0</v>
      </c>
      <c r="E41" s="133">
        <v>4015</v>
      </c>
      <c r="F41" s="130">
        <f t="shared" si="0"/>
        <v>0</v>
      </c>
    </row>
    <row r="42" spans="1:6" s="135" customFormat="1" ht="24.75" hidden="1" customHeight="1">
      <c r="A42" s="116" t="s">
        <v>168</v>
      </c>
      <c r="B42" s="123" t="s">
        <v>169</v>
      </c>
      <c r="C42" s="138" t="s">
        <v>12</v>
      </c>
      <c r="D42" s="139">
        <v>0</v>
      </c>
      <c r="E42" s="133">
        <v>3615</v>
      </c>
      <c r="F42" s="130">
        <f t="shared" si="0"/>
        <v>0</v>
      </c>
    </row>
    <row r="43" spans="1:6" s="135" customFormat="1" ht="24.75" hidden="1" customHeight="1">
      <c r="A43" s="116" t="s">
        <v>170</v>
      </c>
      <c r="B43" s="123" t="s">
        <v>171</v>
      </c>
      <c r="C43" s="138" t="s">
        <v>12</v>
      </c>
      <c r="D43" s="139">
        <v>0</v>
      </c>
      <c r="E43" s="133">
        <v>2575</v>
      </c>
      <c r="F43" s="130">
        <f t="shared" si="0"/>
        <v>0</v>
      </c>
    </row>
    <row r="44" spans="1:6" s="135" customFormat="1" ht="63.75" customHeight="1">
      <c r="A44" s="114" t="s">
        <v>172</v>
      </c>
      <c r="B44" s="137" t="s">
        <v>173</v>
      </c>
      <c r="C44" s="131"/>
      <c r="D44" s="117"/>
      <c r="E44" s="140"/>
      <c r="F44" s="130">
        <f t="shared" si="0"/>
        <v>0</v>
      </c>
    </row>
    <row r="45" spans="1:6" s="135" customFormat="1" ht="26.25" customHeight="1">
      <c r="A45" s="116" t="s">
        <v>416</v>
      </c>
      <c r="B45" s="123" t="s">
        <v>175</v>
      </c>
      <c r="C45" s="138" t="s">
        <v>12</v>
      </c>
      <c r="D45" s="132">
        <v>1</v>
      </c>
      <c r="E45" s="133">
        <v>30465</v>
      </c>
      <c r="F45" s="130">
        <f t="shared" ref="F45:F48" si="3">D45*E45</f>
        <v>30465</v>
      </c>
    </row>
    <row r="46" spans="1:6" s="135" customFormat="1" ht="24.9" customHeight="1">
      <c r="A46" s="116" t="s">
        <v>174</v>
      </c>
      <c r="B46" s="123" t="s">
        <v>161</v>
      </c>
      <c r="C46" s="138" t="s">
        <v>12</v>
      </c>
      <c r="D46" s="132">
        <v>2</v>
      </c>
      <c r="E46" s="133">
        <v>20310</v>
      </c>
      <c r="F46" s="130">
        <f t="shared" si="3"/>
        <v>40620</v>
      </c>
    </row>
    <row r="47" spans="1:6" s="135" customFormat="1" ht="24.9" customHeight="1">
      <c r="A47" s="116" t="s">
        <v>176</v>
      </c>
      <c r="B47" s="123" t="s">
        <v>178</v>
      </c>
      <c r="C47" s="138" t="s">
        <v>12</v>
      </c>
      <c r="D47" s="132">
        <v>1</v>
      </c>
      <c r="E47" s="133">
        <v>10160</v>
      </c>
      <c r="F47" s="130">
        <f t="shared" si="3"/>
        <v>10160</v>
      </c>
    </row>
    <row r="48" spans="1:6" s="135" customFormat="1" ht="21.75" customHeight="1">
      <c r="A48" s="116" t="s">
        <v>177</v>
      </c>
      <c r="B48" s="123" t="s">
        <v>180</v>
      </c>
      <c r="C48" s="138" t="s">
        <v>12</v>
      </c>
      <c r="D48" s="132">
        <v>6</v>
      </c>
      <c r="E48" s="133">
        <v>3435</v>
      </c>
      <c r="F48" s="130">
        <f t="shared" si="3"/>
        <v>20610</v>
      </c>
    </row>
    <row r="49" spans="1:6" s="135" customFormat="1" ht="24.75" hidden="1" customHeight="1">
      <c r="A49" s="116" t="s">
        <v>179</v>
      </c>
      <c r="B49" s="123" t="s">
        <v>167</v>
      </c>
      <c r="C49" s="138" t="s">
        <v>12</v>
      </c>
      <c r="D49" s="139">
        <v>0</v>
      </c>
      <c r="E49" s="133">
        <v>3095</v>
      </c>
      <c r="F49" s="130">
        <f t="shared" si="0"/>
        <v>0</v>
      </c>
    </row>
    <row r="50" spans="1:6" s="135" customFormat="1" ht="24.75" hidden="1" customHeight="1">
      <c r="A50" s="116" t="s">
        <v>181</v>
      </c>
      <c r="B50" s="123" t="s">
        <v>183</v>
      </c>
      <c r="C50" s="138" t="s">
        <v>12</v>
      </c>
      <c r="D50" s="139">
        <v>0</v>
      </c>
      <c r="E50" s="133">
        <v>2785</v>
      </c>
      <c r="F50" s="130">
        <f t="shared" si="0"/>
        <v>0</v>
      </c>
    </row>
    <row r="51" spans="1:6" s="135" customFormat="1" ht="24.9" customHeight="1">
      <c r="A51" s="116" t="s">
        <v>182</v>
      </c>
      <c r="B51" s="123" t="s">
        <v>171</v>
      </c>
      <c r="C51" s="138" t="s">
        <v>12</v>
      </c>
      <c r="D51" s="132">
        <v>3</v>
      </c>
      <c r="E51" s="133">
        <f>1800*1.1</f>
        <v>1980.0000000000002</v>
      </c>
      <c r="F51" s="130">
        <f>D51*E51</f>
        <v>5940.0000000000009</v>
      </c>
    </row>
    <row r="52" spans="1:6" s="135" customFormat="1" ht="24.9" customHeight="1">
      <c r="A52" s="114" t="s">
        <v>184</v>
      </c>
      <c r="B52" s="83" t="s">
        <v>185</v>
      </c>
      <c r="C52" s="131"/>
      <c r="D52" s="132"/>
      <c r="E52" s="125"/>
      <c r="F52" s="130">
        <f t="shared" si="0"/>
        <v>0</v>
      </c>
    </row>
    <row r="53" spans="1:6" s="135" customFormat="1" ht="21.75" customHeight="1">
      <c r="A53" s="116" t="s">
        <v>186</v>
      </c>
      <c r="B53" s="123" t="s">
        <v>187</v>
      </c>
      <c r="C53" s="138" t="s">
        <v>12</v>
      </c>
      <c r="D53" s="117">
        <v>1</v>
      </c>
      <c r="E53" s="133">
        <v>40880</v>
      </c>
      <c r="F53" s="130">
        <f>D53*E53</f>
        <v>40880</v>
      </c>
    </row>
    <row r="54" spans="1:6" s="135" customFormat="1" ht="24.75" hidden="1" customHeight="1">
      <c r="A54" s="116" t="s">
        <v>188</v>
      </c>
      <c r="B54" s="123" t="s">
        <v>189</v>
      </c>
      <c r="C54" s="138" t="s">
        <v>12</v>
      </c>
      <c r="D54" s="132">
        <v>0</v>
      </c>
      <c r="E54" s="133">
        <v>45420</v>
      </c>
      <c r="F54" s="130">
        <f t="shared" si="0"/>
        <v>0</v>
      </c>
    </row>
    <row r="55" spans="1:6" s="135" customFormat="1" ht="24.75" hidden="1" customHeight="1">
      <c r="A55" s="116" t="s">
        <v>190</v>
      </c>
      <c r="B55" s="123" t="s">
        <v>191</v>
      </c>
      <c r="C55" s="138" t="s">
        <v>12</v>
      </c>
      <c r="D55" s="132">
        <v>0</v>
      </c>
      <c r="E55" s="133">
        <v>49970</v>
      </c>
      <c r="F55" s="130">
        <f t="shared" si="0"/>
        <v>0</v>
      </c>
    </row>
    <row r="56" spans="1:6" s="113" customFormat="1" ht="27" customHeight="1">
      <c r="A56" s="53" t="s">
        <v>192</v>
      </c>
      <c r="B56" s="136" t="s">
        <v>193</v>
      </c>
      <c r="C56" s="112"/>
      <c r="D56" s="95"/>
      <c r="E56" s="125"/>
      <c r="F56" s="130">
        <f t="shared" si="0"/>
        <v>0</v>
      </c>
    </row>
    <row r="57" spans="1:6" s="113" customFormat="1" ht="48.75" customHeight="1">
      <c r="A57" s="53"/>
      <c r="B57" s="122" t="s">
        <v>194</v>
      </c>
      <c r="C57" s="112"/>
      <c r="D57" s="95"/>
      <c r="E57" s="125"/>
      <c r="F57" s="130">
        <f t="shared" si="0"/>
        <v>0</v>
      </c>
    </row>
    <row r="58" spans="1:6" s="113" customFormat="1" ht="36" customHeight="1">
      <c r="A58" s="53"/>
      <c r="B58" s="122" t="s">
        <v>195</v>
      </c>
      <c r="C58" s="112"/>
      <c r="D58" s="95"/>
      <c r="E58" s="125"/>
      <c r="F58" s="130">
        <f t="shared" si="0"/>
        <v>0</v>
      </c>
    </row>
    <row r="59" spans="1:6" s="113" customFormat="1" ht="24.75" customHeight="1">
      <c r="A59" s="53" t="s">
        <v>196</v>
      </c>
      <c r="B59" s="136" t="s">
        <v>197</v>
      </c>
      <c r="C59" s="112"/>
      <c r="D59" s="95"/>
      <c r="E59" s="125"/>
      <c r="F59" s="130">
        <f t="shared" si="0"/>
        <v>0</v>
      </c>
    </row>
    <row r="60" spans="1:6" s="113" customFormat="1" ht="2.25" hidden="1" customHeight="1">
      <c r="A60" s="112" t="s">
        <v>355</v>
      </c>
      <c r="B60" s="123" t="s">
        <v>198</v>
      </c>
      <c r="C60" s="131" t="s">
        <v>13</v>
      </c>
      <c r="D60" s="132">
        <v>0</v>
      </c>
      <c r="E60" s="133">
        <v>12115</v>
      </c>
      <c r="F60" s="130">
        <f t="shared" si="0"/>
        <v>0</v>
      </c>
    </row>
    <row r="61" spans="1:6" s="113" customFormat="1" ht="24" hidden="1" customHeight="1">
      <c r="A61" s="112" t="s">
        <v>356</v>
      </c>
      <c r="B61" s="123" t="s">
        <v>199</v>
      </c>
      <c r="C61" s="131" t="s">
        <v>13</v>
      </c>
      <c r="D61" s="132">
        <v>0</v>
      </c>
      <c r="E61" s="133">
        <v>12130</v>
      </c>
      <c r="F61" s="130">
        <f t="shared" si="0"/>
        <v>0</v>
      </c>
    </row>
    <row r="62" spans="1:6" s="113" customFormat="1" ht="24" hidden="1" customHeight="1">
      <c r="A62" s="112" t="s">
        <v>357</v>
      </c>
      <c r="B62" s="123" t="s">
        <v>200</v>
      </c>
      <c r="C62" s="131" t="s">
        <v>13</v>
      </c>
      <c r="D62" s="132">
        <v>0</v>
      </c>
      <c r="E62" s="133">
        <v>5050</v>
      </c>
      <c r="F62" s="130">
        <f t="shared" si="0"/>
        <v>0</v>
      </c>
    </row>
    <row r="63" spans="1:6" s="113" customFormat="1" ht="24" hidden="1" customHeight="1">
      <c r="A63" s="112" t="s">
        <v>358</v>
      </c>
      <c r="B63" s="123" t="s">
        <v>201</v>
      </c>
      <c r="C63" s="131" t="s">
        <v>13</v>
      </c>
      <c r="D63" s="132">
        <v>0</v>
      </c>
      <c r="E63" s="133">
        <v>7570</v>
      </c>
      <c r="F63" s="130">
        <f t="shared" si="0"/>
        <v>0</v>
      </c>
    </row>
    <row r="64" spans="1:6" s="113" customFormat="1" ht="24" hidden="1" customHeight="1">
      <c r="A64" s="112" t="s">
        <v>359</v>
      </c>
      <c r="B64" s="123" t="s">
        <v>202</v>
      </c>
      <c r="C64" s="131" t="s">
        <v>13</v>
      </c>
      <c r="D64" s="132">
        <v>0</v>
      </c>
      <c r="E64" s="133">
        <v>1515</v>
      </c>
      <c r="F64" s="130">
        <f t="shared" si="0"/>
        <v>0</v>
      </c>
    </row>
    <row r="65" spans="1:6" s="113" customFormat="1" ht="24" hidden="1" customHeight="1">
      <c r="A65" s="112" t="s">
        <v>360</v>
      </c>
      <c r="B65" s="123" t="s">
        <v>203</v>
      </c>
      <c r="C65" s="131" t="s">
        <v>13</v>
      </c>
      <c r="D65" s="132">
        <v>0</v>
      </c>
      <c r="E65" s="133">
        <v>1820</v>
      </c>
      <c r="F65" s="130">
        <f t="shared" si="0"/>
        <v>0</v>
      </c>
    </row>
    <row r="66" spans="1:6" s="113" customFormat="1" ht="24" customHeight="1">
      <c r="A66" s="112" t="s">
        <v>361</v>
      </c>
      <c r="B66" s="123" t="s">
        <v>204</v>
      </c>
      <c r="C66" s="131" t="s">
        <v>13</v>
      </c>
      <c r="D66" s="117">
        <v>20</v>
      </c>
      <c r="E66" s="133">
        <v>1225</v>
      </c>
      <c r="F66" s="130">
        <f>D66*E66</f>
        <v>24500</v>
      </c>
    </row>
    <row r="67" spans="1:6" s="113" customFormat="1" ht="0.75" customHeight="1">
      <c r="A67" s="112" t="s">
        <v>362</v>
      </c>
      <c r="B67" s="123" t="s">
        <v>205</v>
      </c>
      <c r="C67" s="131" t="s">
        <v>13</v>
      </c>
      <c r="D67" s="117">
        <v>0</v>
      </c>
      <c r="E67" s="133">
        <v>1165</v>
      </c>
      <c r="F67" s="130">
        <f t="shared" si="0"/>
        <v>0</v>
      </c>
    </row>
    <row r="68" spans="1:6" s="113" customFormat="1" ht="24" hidden="1" customHeight="1">
      <c r="A68" s="112" t="s">
        <v>363</v>
      </c>
      <c r="B68" s="123" t="s">
        <v>206</v>
      </c>
      <c r="C68" s="131" t="s">
        <v>13</v>
      </c>
      <c r="D68" s="117">
        <v>0</v>
      </c>
      <c r="E68" s="133">
        <v>1060</v>
      </c>
      <c r="F68" s="130">
        <f t="shared" si="0"/>
        <v>0</v>
      </c>
    </row>
    <row r="69" spans="1:6" s="113" customFormat="1" ht="24" customHeight="1">
      <c r="A69" s="112" t="s">
        <v>354</v>
      </c>
      <c r="B69" s="123" t="s">
        <v>207</v>
      </c>
      <c r="C69" s="131" t="s">
        <v>13</v>
      </c>
      <c r="D69" s="117">
        <v>2</v>
      </c>
      <c r="E69" s="133">
        <v>1010</v>
      </c>
      <c r="F69" s="130">
        <f>D69*E69</f>
        <v>2020</v>
      </c>
    </row>
    <row r="70" spans="1:6" s="113" customFormat="1" ht="25.5" customHeight="1">
      <c r="A70" s="53" t="s">
        <v>208</v>
      </c>
      <c r="B70" s="136" t="s">
        <v>209</v>
      </c>
      <c r="C70" s="112"/>
      <c r="D70" s="141"/>
      <c r="E70" s="125"/>
      <c r="F70" s="130">
        <f t="shared" si="0"/>
        <v>0</v>
      </c>
    </row>
    <row r="71" spans="1:6" s="113" customFormat="1" ht="26.25" customHeight="1">
      <c r="A71" s="53" t="s">
        <v>210</v>
      </c>
      <c r="B71" s="142" t="s">
        <v>211</v>
      </c>
      <c r="C71" s="143"/>
      <c r="D71" s="132"/>
      <c r="E71" s="133"/>
      <c r="F71" s="130">
        <f t="shared" si="0"/>
        <v>0</v>
      </c>
    </row>
    <row r="72" spans="1:6" s="113" customFormat="1" ht="23.25" customHeight="1">
      <c r="A72" s="112" t="s">
        <v>212</v>
      </c>
      <c r="B72" s="144" t="s">
        <v>721</v>
      </c>
      <c r="C72" s="143" t="s">
        <v>12</v>
      </c>
      <c r="D72" s="117">
        <v>3</v>
      </c>
      <c r="E72" s="133">
        <v>20315</v>
      </c>
      <c r="F72" s="130">
        <f>D72*E72</f>
        <v>60945</v>
      </c>
    </row>
    <row r="73" spans="1:6" s="113" customFormat="1" ht="30" hidden="1" customHeight="1">
      <c r="A73" s="112" t="s">
        <v>213</v>
      </c>
      <c r="B73" s="144" t="s">
        <v>722</v>
      </c>
      <c r="C73" s="143" t="s">
        <v>12</v>
      </c>
      <c r="D73" s="132">
        <v>0</v>
      </c>
      <c r="E73" s="133">
        <v>25395</v>
      </c>
      <c r="F73" s="130">
        <f t="shared" si="0"/>
        <v>0</v>
      </c>
    </row>
    <row r="74" spans="1:6" s="113" customFormat="1" ht="30" hidden="1" customHeight="1">
      <c r="A74" s="112" t="s">
        <v>214</v>
      </c>
      <c r="B74" s="122" t="s">
        <v>723</v>
      </c>
      <c r="C74" s="112" t="s">
        <v>12</v>
      </c>
      <c r="D74" s="112">
        <v>0</v>
      </c>
      <c r="E74" s="145">
        <v>38095</v>
      </c>
      <c r="F74" s="130">
        <f t="shared" si="0"/>
        <v>0</v>
      </c>
    </row>
    <row r="75" spans="1:6" s="113" customFormat="1" ht="30" hidden="1" customHeight="1">
      <c r="A75" s="112" t="s">
        <v>852</v>
      </c>
      <c r="B75" s="146" t="s">
        <v>851</v>
      </c>
      <c r="C75" s="143" t="s">
        <v>12</v>
      </c>
      <c r="D75" s="132">
        <v>0</v>
      </c>
      <c r="E75" s="133">
        <v>58760</v>
      </c>
      <c r="F75" s="130">
        <f t="shared" si="0"/>
        <v>0</v>
      </c>
    </row>
    <row r="76" spans="1:6" s="113" customFormat="1" ht="24" hidden="1" customHeight="1">
      <c r="A76" s="53" t="s">
        <v>215</v>
      </c>
      <c r="B76" s="147" t="s">
        <v>216</v>
      </c>
      <c r="C76" s="143"/>
      <c r="D76" s="132"/>
      <c r="E76" s="125"/>
      <c r="F76" s="130">
        <f t="shared" si="0"/>
        <v>0</v>
      </c>
    </row>
    <row r="77" spans="1:6" s="113" customFormat="1" ht="24.75" hidden="1" customHeight="1">
      <c r="A77" s="112" t="s">
        <v>217</v>
      </c>
      <c r="B77" s="148" t="s">
        <v>724</v>
      </c>
      <c r="C77" s="143" t="s">
        <v>12</v>
      </c>
      <c r="D77" s="132">
        <v>0</v>
      </c>
      <c r="E77" s="133">
        <v>4645</v>
      </c>
      <c r="F77" s="130">
        <f t="shared" si="0"/>
        <v>0</v>
      </c>
    </row>
    <row r="78" spans="1:6" s="113" customFormat="1" ht="24.75" hidden="1" customHeight="1">
      <c r="A78" s="112" t="s">
        <v>218</v>
      </c>
      <c r="B78" s="148" t="s">
        <v>725</v>
      </c>
      <c r="C78" s="143" t="s">
        <v>12</v>
      </c>
      <c r="D78" s="132">
        <v>0</v>
      </c>
      <c r="E78" s="133">
        <v>6965</v>
      </c>
      <c r="F78" s="130">
        <f t="shared" si="0"/>
        <v>0</v>
      </c>
    </row>
    <row r="79" spans="1:6" s="113" customFormat="1" ht="24.75" hidden="1" customHeight="1">
      <c r="A79" s="112" t="s">
        <v>219</v>
      </c>
      <c r="B79" s="148" t="s">
        <v>726</v>
      </c>
      <c r="C79" s="143" t="s">
        <v>12</v>
      </c>
      <c r="D79" s="132">
        <v>0</v>
      </c>
      <c r="E79" s="133">
        <v>11610</v>
      </c>
      <c r="F79" s="130">
        <f t="shared" si="0"/>
        <v>0</v>
      </c>
    </row>
    <row r="80" spans="1:6" s="113" customFormat="1" ht="24.75" hidden="1" customHeight="1">
      <c r="A80" s="112" t="s">
        <v>854</v>
      </c>
      <c r="B80" s="149" t="s">
        <v>853</v>
      </c>
      <c r="C80" s="143" t="s">
        <v>12</v>
      </c>
      <c r="D80" s="132">
        <v>0</v>
      </c>
      <c r="E80" s="133">
        <v>26405</v>
      </c>
      <c r="F80" s="130">
        <f t="shared" si="0"/>
        <v>0</v>
      </c>
    </row>
    <row r="81" spans="1:6" s="113" customFormat="1" ht="26.25" hidden="1" customHeight="1">
      <c r="A81" s="53" t="s">
        <v>220</v>
      </c>
      <c r="B81" s="147" t="s">
        <v>221</v>
      </c>
      <c r="C81" s="143"/>
      <c r="D81" s="132"/>
      <c r="E81" s="133"/>
      <c r="F81" s="130">
        <f t="shared" si="0"/>
        <v>0</v>
      </c>
    </row>
    <row r="82" spans="1:6" s="113" customFormat="1" ht="24.75" hidden="1" customHeight="1">
      <c r="A82" s="112" t="s">
        <v>222</v>
      </c>
      <c r="B82" s="148" t="s">
        <v>727</v>
      </c>
      <c r="C82" s="143" t="s">
        <v>12</v>
      </c>
      <c r="D82" s="132">
        <v>0</v>
      </c>
      <c r="E82" s="133">
        <v>30280</v>
      </c>
      <c r="F82" s="130">
        <f t="shared" si="0"/>
        <v>0</v>
      </c>
    </row>
    <row r="83" spans="1:6" s="113" customFormat="1" ht="24.75" hidden="1" customHeight="1">
      <c r="A83" s="112" t="s">
        <v>223</v>
      </c>
      <c r="B83" s="148" t="s">
        <v>728</v>
      </c>
      <c r="C83" s="143" t="s">
        <v>12</v>
      </c>
      <c r="D83" s="132">
        <v>0</v>
      </c>
      <c r="E83" s="133">
        <f>36700*1.1</f>
        <v>40370</v>
      </c>
      <c r="F83" s="130">
        <f t="shared" si="0"/>
        <v>0</v>
      </c>
    </row>
    <row r="84" spans="1:6" s="113" customFormat="1" ht="24.75" hidden="1" customHeight="1">
      <c r="A84" s="112" t="s">
        <v>224</v>
      </c>
      <c r="B84" s="148" t="s">
        <v>729</v>
      </c>
      <c r="C84" s="143" t="s">
        <v>12</v>
      </c>
      <c r="D84" s="132">
        <v>0</v>
      </c>
      <c r="E84" s="133">
        <v>50465</v>
      </c>
      <c r="F84" s="130">
        <f t="shared" si="0"/>
        <v>0</v>
      </c>
    </row>
    <row r="85" spans="1:6" s="113" customFormat="1" ht="28.5" customHeight="1">
      <c r="A85" s="53" t="s">
        <v>225</v>
      </c>
      <c r="B85" s="147" t="s">
        <v>226</v>
      </c>
      <c r="C85" s="143"/>
      <c r="D85" s="132"/>
      <c r="E85" s="125"/>
      <c r="F85" s="130">
        <f t="shared" si="0"/>
        <v>0</v>
      </c>
    </row>
    <row r="86" spans="1:6" s="113" customFormat="1" ht="30" customHeight="1">
      <c r="A86" s="53" t="s">
        <v>227</v>
      </c>
      <c r="B86" s="142" t="s">
        <v>228</v>
      </c>
      <c r="C86" s="143"/>
      <c r="D86" s="132"/>
      <c r="E86" s="125"/>
      <c r="F86" s="130">
        <f t="shared" si="0"/>
        <v>0</v>
      </c>
    </row>
    <row r="87" spans="1:6" s="113" customFormat="1" ht="24" hidden="1" customHeight="1">
      <c r="A87" s="112" t="s">
        <v>229</v>
      </c>
      <c r="B87" s="144" t="s">
        <v>872</v>
      </c>
      <c r="C87" s="143" t="s">
        <v>12</v>
      </c>
      <c r="D87" s="150">
        <v>0</v>
      </c>
      <c r="E87" s="133">
        <f>1500*1.15</f>
        <v>1724.9999999999998</v>
      </c>
      <c r="F87" s="130">
        <f t="shared" si="0"/>
        <v>0</v>
      </c>
    </row>
    <row r="88" spans="1:6" s="113" customFormat="1" ht="36" hidden="1" customHeight="1">
      <c r="A88" s="112" t="s">
        <v>229</v>
      </c>
      <c r="B88" s="144" t="s">
        <v>730</v>
      </c>
      <c r="C88" s="143" t="s">
        <v>12</v>
      </c>
      <c r="D88" s="132">
        <v>0</v>
      </c>
      <c r="E88" s="133">
        <v>1580</v>
      </c>
      <c r="F88" s="130">
        <f t="shared" si="0"/>
        <v>0</v>
      </c>
    </row>
    <row r="89" spans="1:6" s="113" customFormat="1" ht="36.75" hidden="1" customHeight="1">
      <c r="A89" s="112" t="s">
        <v>230</v>
      </c>
      <c r="B89" s="144" t="s">
        <v>731</v>
      </c>
      <c r="C89" s="143" t="s">
        <v>12</v>
      </c>
      <c r="D89" s="132">
        <v>0</v>
      </c>
      <c r="E89" s="133">
        <v>1440</v>
      </c>
      <c r="F89" s="130">
        <f t="shared" ref="F89:F147" si="4">E89*D89</f>
        <v>0</v>
      </c>
    </row>
    <row r="90" spans="1:6" s="113" customFormat="1" ht="39" customHeight="1">
      <c r="A90" s="112" t="s">
        <v>856</v>
      </c>
      <c r="B90" s="144" t="s">
        <v>732</v>
      </c>
      <c r="C90" s="143" t="s">
        <v>12</v>
      </c>
      <c r="D90" s="117">
        <v>2</v>
      </c>
      <c r="E90" s="133">
        <v>1305</v>
      </c>
      <c r="F90" s="130">
        <f>D90*E90</f>
        <v>2610</v>
      </c>
    </row>
    <row r="91" spans="1:6" s="113" customFormat="1" ht="28.5" hidden="1" customHeight="1">
      <c r="A91" s="53" t="s">
        <v>231</v>
      </c>
      <c r="B91" s="142" t="s">
        <v>232</v>
      </c>
      <c r="C91" s="143"/>
      <c r="D91" s="132"/>
      <c r="E91" s="125"/>
      <c r="F91" s="130">
        <f t="shared" si="4"/>
        <v>0</v>
      </c>
    </row>
    <row r="92" spans="1:6" s="113" customFormat="1" ht="28.5" hidden="1" customHeight="1">
      <c r="A92" s="112" t="s">
        <v>233</v>
      </c>
      <c r="B92" s="144" t="s">
        <v>873</v>
      </c>
      <c r="C92" s="143" t="s">
        <v>12</v>
      </c>
      <c r="D92" s="132">
        <v>0</v>
      </c>
      <c r="E92" s="133">
        <f>1500*1.15</f>
        <v>1724.9999999999998</v>
      </c>
      <c r="F92" s="130">
        <f t="shared" si="4"/>
        <v>0</v>
      </c>
    </row>
    <row r="93" spans="1:6" s="113" customFormat="1" ht="36" hidden="1" customHeight="1">
      <c r="A93" s="112" t="s">
        <v>233</v>
      </c>
      <c r="B93" s="144" t="s">
        <v>734</v>
      </c>
      <c r="C93" s="143" t="s">
        <v>12</v>
      </c>
      <c r="D93" s="132">
        <v>0</v>
      </c>
      <c r="E93" s="133">
        <v>930</v>
      </c>
      <c r="F93" s="130">
        <f t="shared" si="4"/>
        <v>0</v>
      </c>
    </row>
    <row r="94" spans="1:6" s="113" customFormat="1" ht="30" hidden="1" customHeight="1">
      <c r="A94" s="112" t="s">
        <v>234</v>
      </c>
      <c r="B94" s="144" t="s">
        <v>733</v>
      </c>
      <c r="C94" s="143" t="s">
        <v>12</v>
      </c>
      <c r="D94" s="132">
        <v>0</v>
      </c>
      <c r="E94" s="133">
        <v>585</v>
      </c>
      <c r="F94" s="130">
        <f t="shared" si="4"/>
        <v>0</v>
      </c>
    </row>
    <row r="95" spans="1:6" s="113" customFormat="1" ht="36.75" hidden="1" customHeight="1">
      <c r="A95" s="112" t="s">
        <v>857</v>
      </c>
      <c r="B95" s="144" t="s">
        <v>735</v>
      </c>
      <c r="C95" s="143" t="s">
        <v>12</v>
      </c>
      <c r="D95" s="132">
        <v>0</v>
      </c>
      <c r="E95" s="133">
        <v>465</v>
      </c>
      <c r="F95" s="130">
        <f t="shared" si="4"/>
        <v>0</v>
      </c>
    </row>
    <row r="96" spans="1:6" s="113" customFormat="1" ht="27.75" hidden="1" customHeight="1">
      <c r="A96" s="53" t="s">
        <v>235</v>
      </c>
      <c r="B96" s="147" t="s">
        <v>236</v>
      </c>
      <c r="C96" s="143"/>
      <c r="D96" s="132"/>
      <c r="E96" s="125"/>
      <c r="F96" s="130">
        <f t="shared" si="4"/>
        <v>0</v>
      </c>
    </row>
    <row r="97" spans="1:6" s="113" customFormat="1" ht="34.5" hidden="1" customHeight="1">
      <c r="A97" s="53" t="s">
        <v>237</v>
      </c>
      <c r="B97" s="147" t="s">
        <v>238</v>
      </c>
      <c r="C97" s="143"/>
      <c r="D97" s="132"/>
      <c r="E97" s="125"/>
      <c r="F97" s="130">
        <f t="shared" si="4"/>
        <v>0</v>
      </c>
    </row>
    <row r="98" spans="1:6" s="113" customFormat="1" ht="34.5" hidden="1" customHeight="1">
      <c r="A98" s="112" t="s">
        <v>858</v>
      </c>
      <c r="B98" s="151" t="s">
        <v>874</v>
      </c>
      <c r="C98" s="143" t="s">
        <v>12</v>
      </c>
      <c r="D98" s="132">
        <v>0</v>
      </c>
      <c r="E98" s="133">
        <v>1820</v>
      </c>
      <c r="F98" s="130">
        <f t="shared" si="4"/>
        <v>0</v>
      </c>
    </row>
    <row r="99" spans="1:6" s="113" customFormat="1" ht="27.75" hidden="1" customHeight="1">
      <c r="A99" s="112" t="s">
        <v>858</v>
      </c>
      <c r="B99" s="151" t="s">
        <v>239</v>
      </c>
      <c r="C99" s="143" t="s">
        <v>12</v>
      </c>
      <c r="D99" s="132">
        <v>0</v>
      </c>
      <c r="E99" s="133">
        <v>380</v>
      </c>
      <c r="F99" s="130">
        <f t="shared" si="4"/>
        <v>0</v>
      </c>
    </row>
    <row r="100" spans="1:6" s="113" customFormat="1" ht="34.5" hidden="1" customHeight="1">
      <c r="A100" s="112" t="s">
        <v>240</v>
      </c>
      <c r="B100" s="151" t="s">
        <v>241</v>
      </c>
      <c r="C100" s="143" t="s">
        <v>12</v>
      </c>
      <c r="D100" s="132">
        <v>0</v>
      </c>
      <c r="E100" s="133">
        <v>245</v>
      </c>
      <c r="F100" s="130">
        <f t="shared" si="4"/>
        <v>0</v>
      </c>
    </row>
    <row r="101" spans="1:6" s="113" customFormat="1" ht="29.25" hidden="1" customHeight="1">
      <c r="A101" s="112" t="s">
        <v>242</v>
      </c>
      <c r="B101" s="151" t="s">
        <v>243</v>
      </c>
      <c r="C101" s="143" t="s">
        <v>12</v>
      </c>
      <c r="D101" s="132">
        <v>0</v>
      </c>
      <c r="E101" s="133">
        <v>235</v>
      </c>
      <c r="F101" s="130">
        <f t="shared" si="4"/>
        <v>0</v>
      </c>
    </row>
    <row r="102" spans="1:6" s="113" customFormat="1" ht="1.5" hidden="1" customHeight="1">
      <c r="A102" s="53" t="s">
        <v>244</v>
      </c>
      <c r="B102" s="147" t="s">
        <v>245</v>
      </c>
      <c r="C102" s="143"/>
      <c r="D102" s="132"/>
      <c r="E102" s="125"/>
      <c r="F102" s="130">
        <f t="shared" si="4"/>
        <v>0</v>
      </c>
    </row>
    <row r="103" spans="1:6" s="113" customFormat="1" ht="27.75" hidden="1" customHeight="1">
      <c r="A103" s="112" t="s">
        <v>246</v>
      </c>
      <c r="B103" s="151" t="s">
        <v>247</v>
      </c>
      <c r="C103" s="143" t="s">
        <v>12</v>
      </c>
      <c r="D103" s="132">
        <v>0</v>
      </c>
      <c r="E103" s="133">
        <v>815</v>
      </c>
      <c r="F103" s="130">
        <f t="shared" si="4"/>
        <v>0</v>
      </c>
    </row>
    <row r="104" spans="1:6" s="113" customFormat="1" ht="34.5" hidden="1" customHeight="1">
      <c r="A104" s="112" t="s">
        <v>248</v>
      </c>
      <c r="B104" s="151" t="s">
        <v>249</v>
      </c>
      <c r="C104" s="143" t="s">
        <v>12</v>
      </c>
      <c r="D104" s="132">
        <v>0</v>
      </c>
      <c r="E104" s="133">
        <v>700</v>
      </c>
      <c r="F104" s="130">
        <f t="shared" si="4"/>
        <v>0</v>
      </c>
    </row>
    <row r="105" spans="1:6" s="113" customFormat="1" ht="29.25" hidden="1" customHeight="1">
      <c r="A105" s="112" t="s">
        <v>250</v>
      </c>
      <c r="B105" s="151" t="s">
        <v>251</v>
      </c>
      <c r="C105" s="143" t="s">
        <v>12</v>
      </c>
      <c r="D105" s="132">
        <v>0</v>
      </c>
      <c r="E105" s="133">
        <v>350</v>
      </c>
      <c r="F105" s="130">
        <f t="shared" si="4"/>
        <v>0</v>
      </c>
    </row>
    <row r="106" spans="1:6" s="113" customFormat="1" ht="27.75" hidden="1" customHeight="1">
      <c r="A106" s="53" t="s">
        <v>252</v>
      </c>
      <c r="B106" s="147" t="s">
        <v>253</v>
      </c>
      <c r="C106" s="143"/>
      <c r="D106" s="132"/>
      <c r="E106" s="125"/>
      <c r="F106" s="130">
        <f t="shared" si="4"/>
        <v>0</v>
      </c>
    </row>
    <row r="107" spans="1:6" s="113" customFormat="1" ht="27.75" hidden="1" customHeight="1">
      <c r="A107" s="112" t="s">
        <v>254</v>
      </c>
      <c r="B107" s="152" t="s">
        <v>875</v>
      </c>
      <c r="C107" s="143"/>
      <c r="D107" s="132">
        <v>0</v>
      </c>
      <c r="E107" s="133">
        <v>4305</v>
      </c>
      <c r="F107" s="130">
        <f t="shared" si="4"/>
        <v>0</v>
      </c>
    </row>
    <row r="108" spans="1:6" s="113" customFormat="1" ht="34.5" hidden="1" customHeight="1">
      <c r="A108" s="112" t="s">
        <v>256</v>
      </c>
      <c r="B108" s="151" t="s">
        <v>255</v>
      </c>
      <c r="C108" s="143" t="s">
        <v>12</v>
      </c>
      <c r="D108" s="132">
        <v>0</v>
      </c>
      <c r="E108" s="133">
        <v>1095</v>
      </c>
      <c r="F108" s="130">
        <f t="shared" si="4"/>
        <v>0</v>
      </c>
    </row>
    <row r="109" spans="1:6" s="113" customFormat="1" ht="27.75" hidden="1" customHeight="1">
      <c r="A109" s="112" t="s">
        <v>256</v>
      </c>
      <c r="B109" s="151" t="s">
        <v>257</v>
      </c>
      <c r="C109" s="143" t="s">
        <v>12</v>
      </c>
      <c r="D109" s="132">
        <v>0</v>
      </c>
      <c r="E109" s="133">
        <v>990</v>
      </c>
      <c r="F109" s="130">
        <f t="shared" si="4"/>
        <v>0</v>
      </c>
    </row>
    <row r="110" spans="1:6" s="113" customFormat="1" ht="26.25" customHeight="1">
      <c r="A110" s="53" t="s">
        <v>258</v>
      </c>
      <c r="B110" s="153" t="s">
        <v>259</v>
      </c>
      <c r="C110" s="143"/>
      <c r="D110" s="132"/>
      <c r="E110" s="125"/>
      <c r="F110" s="130">
        <f t="shared" si="4"/>
        <v>0</v>
      </c>
    </row>
    <row r="111" spans="1:6" s="113" customFormat="1" ht="27.75" hidden="1" customHeight="1">
      <c r="A111" s="112" t="s">
        <v>260</v>
      </c>
      <c r="B111" s="151" t="s">
        <v>261</v>
      </c>
      <c r="C111" s="143" t="s">
        <v>12</v>
      </c>
      <c r="D111" s="132">
        <v>0</v>
      </c>
      <c r="E111" s="133">
        <v>465</v>
      </c>
      <c r="F111" s="130">
        <f t="shared" si="4"/>
        <v>0</v>
      </c>
    </row>
    <row r="112" spans="1:6" s="113" customFormat="1" ht="27.75" hidden="1" customHeight="1">
      <c r="A112" s="112" t="s">
        <v>262</v>
      </c>
      <c r="B112" s="151" t="s">
        <v>263</v>
      </c>
      <c r="C112" s="143" t="s">
        <v>12</v>
      </c>
      <c r="D112" s="132">
        <v>0</v>
      </c>
      <c r="E112" s="133">
        <v>465</v>
      </c>
      <c r="F112" s="130">
        <f t="shared" si="4"/>
        <v>0</v>
      </c>
    </row>
    <row r="113" spans="1:6" s="113" customFormat="1" ht="27.75" hidden="1" customHeight="1">
      <c r="A113" s="112" t="s">
        <v>264</v>
      </c>
      <c r="B113" s="151" t="s">
        <v>265</v>
      </c>
      <c r="C113" s="143" t="s">
        <v>12</v>
      </c>
      <c r="D113" s="132">
        <v>0</v>
      </c>
      <c r="E113" s="133">
        <v>755</v>
      </c>
      <c r="F113" s="130">
        <f t="shared" si="4"/>
        <v>0</v>
      </c>
    </row>
    <row r="114" spans="1:6" s="113" customFormat="1" ht="27.75" hidden="1" customHeight="1">
      <c r="A114" s="112" t="s">
        <v>266</v>
      </c>
      <c r="B114" s="151" t="s">
        <v>267</v>
      </c>
      <c r="C114" s="143" t="s">
        <v>12</v>
      </c>
      <c r="D114" s="139">
        <v>0</v>
      </c>
      <c r="E114" s="133">
        <v>465</v>
      </c>
      <c r="F114" s="130">
        <f t="shared" si="4"/>
        <v>0</v>
      </c>
    </row>
    <row r="115" spans="1:6" s="113" customFormat="1" ht="27.75" hidden="1" customHeight="1">
      <c r="A115" s="112" t="s">
        <v>268</v>
      </c>
      <c r="B115" s="151" t="s">
        <v>269</v>
      </c>
      <c r="C115" s="143" t="s">
        <v>12</v>
      </c>
      <c r="D115" s="139">
        <v>0</v>
      </c>
      <c r="E115" s="133">
        <v>465</v>
      </c>
      <c r="F115" s="130">
        <f t="shared" si="4"/>
        <v>0</v>
      </c>
    </row>
    <row r="116" spans="1:6" s="113" customFormat="1" ht="27.75" hidden="1" customHeight="1">
      <c r="A116" s="112" t="s">
        <v>270</v>
      </c>
      <c r="B116" s="151" t="s">
        <v>271</v>
      </c>
      <c r="C116" s="143" t="s">
        <v>12</v>
      </c>
      <c r="D116" s="139">
        <v>0</v>
      </c>
      <c r="E116" s="133">
        <v>6990</v>
      </c>
      <c r="F116" s="130">
        <f t="shared" si="4"/>
        <v>0</v>
      </c>
    </row>
    <row r="117" spans="1:6" s="113" customFormat="1" ht="27.75" hidden="1" customHeight="1">
      <c r="A117" s="112" t="s">
        <v>272</v>
      </c>
      <c r="B117" s="151" t="s">
        <v>273</v>
      </c>
      <c r="C117" s="143" t="s">
        <v>12</v>
      </c>
      <c r="D117" s="139">
        <v>0</v>
      </c>
      <c r="E117" s="133">
        <v>350</v>
      </c>
      <c r="F117" s="130">
        <f t="shared" si="4"/>
        <v>0</v>
      </c>
    </row>
    <row r="118" spans="1:6" s="113" customFormat="1" ht="27.75" hidden="1" customHeight="1">
      <c r="A118" s="112" t="s">
        <v>274</v>
      </c>
      <c r="B118" s="151" t="s">
        <v>275</v>
      </c>
      <c r="C118" s="143" t="s">
        <v>12</v>
      </c>
      <c r="D118" s="139">
        <v>0</v>
      </c>
      <c r="E118" s="133">
        <v>350</v>
      </c>
      <c r="F118" s="130">
        <f t="shared" si="4"/>
        <v>0</v>
      </c>
    </row>
    <row r="119" spans="1:6" s="113" customFormat="1" ht="27.75" customHeight="1">
      <c r="A119" s="112" t="s">
        <v>276</v>
      </c>
      <c r="B119" s="151" t="s">
        <v>277</v>
      </c>
      <c r="C119" s="143" t="s">
        <v>12</v>
      </c>
      <c r="D119" s="139">
        <v>2</v>
      </c>
      <c r="E119" s="133">
        <v>290</v>
      </c>
      <c r="F119" s="130">
        <f>D119*E119</f>
        <v>580</v>
      </c>
    </row>
    <row r="120" spans="1:6" s="113" customFormat="1" ht="34.5" customHeight="1">
      <c r="A120" s="53" t="s">
        <v>278</v>
      </c>
      <c r="B120" s="137" t="s">
        <v>279</v>
      </c>
      <c r="C120" s="143"/>
      <c r="D120" s="132"/>
      <c r="E120" s="125"/>
      <c r="F120" s="130">
        <f t="shared" si="4"/>
        <v>0</v>
      </c>
    </row>
    <row r="121" spans="1:6" s="113" customFormat="1" ht="27.75" customHeight="1">
      <c r="A121" s="112" t="s">
        <v>280</v>
      </c>
      <c r="B121" s="151" t="s">
        <v>281</v>
      </c>
      <c r="C121" s="143" t="s">
        <v>12</v>
      </c>
      <c r="D121" s="132">
        <v>2</v>
      </c>
      <c r="E121" s="133">
        <v>10075</v>
      </c>
      <c r="F121" s="130">
        <f>D121*E121</f>
        <v>20150</v>
      </c>
    </row>
    <row r="122" spans="1:6" s="113" customFormat="1" ht="24.75" customHeight="1">
      <c r="A122" s="112" t="s">
        <v>282</v>
      </c>
      <c r="B122" s="151" t="s">
        <v>283</v>
      </c>
      <c r="C122" s="143" t="s">
        <v>12</v>
      </c>
      <c r="D122" s="132">
        <v>4</v>
      </c>
      <c r="E122" s="133">
        <f>7000*1.15</f>
        <v>8049.9999999999991</v>
      </c>
      <c r="F122" s="130">
        <f>D122*E122</f>
        <v>32199.999999999996</v>
      </c>
    </row>
    <row r="123" spans="1:6" s="113" customFormat="1" ht="27.75" hidden="1" customHeight="1">
      <c r="A123" s="53" t="s">
        <v>349</v>
      </c>
      <c r="B123" s="147" t="s">
        <v>348</v>
      </c>
      <c r="C123" s="143"/>
      <c r="D123" s="132"/>
      <c r="E123" s="125"/>
      <c r="F123" s="130">
        <f t="shared" si="4"/>
        <v>0</v>
      </c>
    </row>
    <row r="124" spans="1:6" s="113" customFormat="1" ht="56.25" hidden="1" customHeight="1">
      <c r="A124" s="86" t="s">
        <v>350</v>
      </c>
      <c r="B124" s="123" t="s">
        <v>353</v>
      </c>
      <c r="C124" s="143"/>
      <c r="D124" s="132"/>
      <c r="E124" s="125"/>
      <c r="F124" s="130">
        <f t="shared" si="4"/>
        <v>0</v>
      </c>
    </row>
    <row r="125" spans="1:6" s="113" customFormat="1" ht="27.75" hidden="1" customHeight="1">
      <c r="A125" s="86" t="s">
        <v>351</v>
      </c>
      <c r="B125" s="154" t="s">
        <v>368</v>
      </c>
      <c r="C125" s="86" t="s">
        <v>8</v>
      </c>
      <c r="D125" s="155">
        <v>0</v>
      </c>
      <c r="E125" s="133">
        <v>145080</v>
      </c>
      <c r="F125" s="130">
        <f t="shared" si="4"/>
        <v>0</v>
      </c>
    </row>
    <row r="126" spans="1:6" s="113" customFormat="1" ht="27.75" hidden="1" customHeight="1">
      <c r="A126" s="86" t="s">
        <v>352</v>
      </c>
      <c r="B126" s="154" t="s">
        <v>369</v>
      </c>
      <c r="C126" s="86" t="s">
        <v>8</v>
      </c>
      <c r="D126" s="155">
        <v>0</v>
      </c>
      <c r="E126" s="133">
        <v>232130</v>
      </c>
      <c r="F126" s="130">
        <f t="shared" si="4"/>
        <v>0</v>
      </c>
    </row>
    <row r="127" spans="1:6" s="113" customFormat="1" ht="27.75" customHeight="1">
      <c r="A127" s="53" t="s">
        <v>860</v>
      </c>
      <c r="B127" s="137" t="s">
        <v>861</v>
      </c>
      <c r="C127" s="143"/>
      <c r="D127" s="132"/>
      <c r="E127" s="125"/>
      <c r="F127" s="130">
        <f t="shared" si="4"/>
        <v>0</v>
      </c>
    </row>
    <row r="128" spans="1:6" s="113" customFormat="1" ht="27.75" customHeight="1">
      <c r="A128" s="112" t="s">
        <v>862</v>
      </c>
      <c r="B128" s="154" t="s">
        <v>863</v>
      </c>
      <c r="C128" s="143" t="s">
        <v>12</v>
      </c>
      <c r="D128" s="117">
        <v>1</v>
      </c>
      <c r="E128" s="133">
        <v>980</v>
      </c>
      <c r="F128" s="130">
        <f>D128*E128</f>
        <v>980</v>
      </c>
    </row>
    <row r="129" spans="1:6" s="120" customFormat="1" ht="21.75" customHeight="1">
      <c r="A129" s="114" t="s">
        <v>284</v>
      </c>
      <c r="B129" s="115" t="s">
        <v>285</v>
      </c>
      <c r="C129" s="116"/>
      <c r="D129" s="117"/>
      <c r="E129" s="125"/>
      <c r="F129" s="130">
        <f t="shared" si="4"/>
        <v>0</v>
      </c>
    </row>
    <row r="130" spans="1:6" s="120" customFormat="1" ht="85.5" customHeight="1">
      <c r="A130" s="114"/>
      <c r="B130" s="123" t="s">
        <v>286</v>
      </c>
      <c r="C130" s="116"/>
      <c r="D130" s="117"/>
      <c r="E130" s="125"/>
      <c r="F130" s="130">
        <f t="shared" si="4"/>
        <v>0</v>
      </c>
    </row>
    <row r="131" spans="1:6" s="156" customFormat="1" ht="19.5" customHeight="1">
      <c r="A131" s="116" t="s">
        <v>287</v>
      </c>
      <c r="B131" s="123" t="s">
        <v>288</v>
      </c>
      <c r="C131" s="116" t="s">
        <v>289</v>
      </c>
      <c r="D131" s="132">
        <v>40</v>
      </c>
      <c r="E131" s="133">
        <v>1395</v>
      </c>
      <c r="F131" s="130">
        <f>D131*E131</f>
        <v>55800</v>
      </c>
    </row>
    <row r="132" spans="1:6" s="156" customFormat="1" ht="19.5" customHeight="1">
      <c r="A132" s="116" t="s">
        <v>290</v>
      </c>
      <c r="B132" s="123" t="s">
        <v>291</v>
      </c>
      <c r="C132" s="116" t="s">
        <v>289</v>
      </c>
      <c r="D132" s="132">
        <v>25</v>
      </c>
      <c r="E132" s="133">
        <v>1745</v>
      </c>
      <c r="F132" s="130">
        <f>D132*E132</f>
        <v>43625</v>
      </c>
    </row>
    <row r="133" spans="1:6" s="156" customFormat="1" ht="18.75" customHeight="1">
      <c r="A133" s="116" t="s">
        <v>868</v>
      </c>
      <c r="B133" s="123" t="s">
        <v>867</v>
      </c>
      <c r="C133" s="116" t="s">
        <v>289</v>
      </c>
      <c r="D133" s="132">
        <v>15</v>
      </c>
      <c r="E133" s="133">
        <v>3310</v>
      </c>
      <c r="F133" s="130">
        <f>D133*E133</f>
        <v>49650</v>
      </c>
    </row>
    <row r="134" spans="1:6" s="120" customFormat="1" ht="19.5" hidden="1" customHeight="1">
      <c r="A134" s="116" t="s">
        <v>292</v>
      </c>
      <c r="B134" s="123" t="s">
        <v>864</v>
      </c>
      <c r="C134" s="116" t="s">
        <v>289</v>
      </c>
      <c r="D134" s="132">
        <v>0</v>
      </c>
      <c r="E134" s="133">
        <v>1745</v>
      </c>
      <c r="F134" s="130">
        <f t="shared" si="4"/>
        <v>0</v>
      </c>
    </row>
    <row r="135" spans="1:6" s="120" customFormat="1" ht="19.5" customHeight="1">
      <c r="A135" s="116" t="s">
        <v>869</v>
      </c>
      <c r="B135" s="123" t="s">
        <v>293</v>
      </c>
      <c r="C135" s="116" t="s">
        <v>289</v>
      </c>
      <c r="D135" s="132">
        <v>10</v>
      </c>
      <c r="E135" s="133">
        <v>4965</v>
      </c>
      <c r="F135" s="130">
        <f>D135*E135</f>
        <v>49650</v>
      </c>
    </row>
    <row r="136" spans="1:6" s="157" customFormat="1" ht="19.5" customHeight="1">
      <c r="A136" s="126" t="s">
        <v>892</v>
      </c>
      <c r="B136" s="127" t="s">
        <v>888</v>
      </c>
      <c r="C136" s="126" t="s">
        <v>289</v>
      </c>
      <c r="D136" s="139">
        <v>2</v>
      </c>
      <c r="E136" s="129">
        <v>6750</v>
      </c>
      <c r="F136" s="130">
        <f>D136*E136</f>
        <v>13500</v>
      </c>
    </row>
    <row r="137" spans="1:6" s="120" customFormat="1" ht="42.75" customHeight="1">
      <c r="A137" s="158" t="s">
        <v>294</v>
      </c>
      <c r="B137" s="159" t="s">
        <v>417</v>
      </c>
      <c r="C137" s="86"/>
      <c r="D137" s="160"/>
      <c r="E137" s="125"/>
      <c r="F137" s="130">
        <f t="shared" si="4"/>
        <v>0</v>
      </c>
    </row>
    <row r="138" spans="1:6" s="120" customFormat="1" ht="126.75" customHeight="1">
      <c r="A138" s="161"/>
      <c r="B138" s="162" t="s">
        <v>342</v>
      </c>
      <c r="C138" s="86" t="s">
        <v>343</v>
      </c>
      <c r="D138" s="160">
        <v>7</v>
      </c>
      <c r="E138" s="133">
        <v>8705</v>
      </c>
      <c r="F138" s="130">
        <f>D138*E138</f>
        <v>60935</v>
      </c>
    </row>
    <row r="139" spans="1:6" s="167" customFormat="1" ht="68.25" customHeight="1">
      <c r="A139" s="163" t="s">
        <v>295</v>
      </c>
      <c r="B139" s="164" t="s">
        <v>344</v>
      </c>
      <c r="C139" s="165"/>
      <c r="D139" s="165"/>
      <c r="E139" s="166"/>
      <c r="F139" s="130">
        <f t="shared" si="4"/>
        <v>0</v>
      </c>
    </row>
    <row r="140" spans="1:6" s="167" customFormat="1" ht="100.5" customHeight="1">
      <c r="A140" s="163"/>
      <c r="B140" s="168" t="s">
        <v>876</v>
      </c>
      <c r="C140" s="165"/>
      <c r="D140" s="165"/>
      <c r="E140" s="166"/>
      <c r="F140" s="130">
        <f t="shared" si="4"/>
        <v>0</v>
      </c>
    </row>
    <row r="141" spans="1:6" s="167" customFormat="1" ht="26.25" customHeight="1">
      <c r="A141" s="160" t="s">
        <v>298</v>
      </c>
      <c r="B141" s="169" t="s">
        <v>884</v>
      </c>
      <c r="C141" s="160" t="s">
        <v>12</v>
      </c>
      <c r="D141" s="160">
        <v>1</v>
      </c>
      <c r="E141" s="170">
        <v>75000</v>
      </c>
      <c r="F141" s="130">
        <f>D141*E141</f>
        <v>75000</v>
      </c>
    </row>
    <row r="142" spans="1:6" s="167" customFormat="1" ht="26.25" customHeight="1">
      <c r="A142" s="160" t="s">
        <v>299</v>
      </c>
      <c r="B142" s="169" t="s">
        <v>877</v>
      </c>
      <c r="C142" s="160" t="s">
        <v>12</v>
      </c>
      <c r="D142" s="160">
        <v>1</v>
      </c>
      <c r="E142" s="170">
        <v>45000</v>
      </c>
      <c r="F142" s="130">
        <f>D142*E142</f>
        <v>45000</v>
      </c>
    </row>
    <row r="143" spans="1:6" s="167" customFormat="1" ht="26.4">
      <c r="A143" s="165" t="s">
        <v>300</v>
      </c>
      <c r="B143" s="169" t="s">
        <v>879</v>
      </c>
      <c r="C143" s="171" t="s">
        <v>840</v>
      </c>
      <c r="D143" s="160">
        <v>2000</v>
      </c>
      <c r="E143" s="133">
        <v>145</v>
      </c>
      <c r="F143" s="130">
        <f>D143*E143</f>
        <v>290000</v>
      </c>
    </row>
    <row r="144" spans="1:6" s="167" customFormat="1" ht="41.25" customHeight="1">
      <c r="A144" s="165" t="s">
        <v>878</v>
      </c>
      <c r="B144" s="169" t="s">
        <v>880</v>
      </c>
      <c r="C144" s="171" t="s">
        <v>840</v>
      </c>
      <c r="D144" s="160">
        <v>2000</v>
      </c>
      <c r="E144" s="133">
        <v>60</v>
      </c>
      <c r="F144" s="130">
        <f>D144*E144</f>
        <v>120000</v>
      </c>
    </row>
    <row r="145" spans="1:6" s="167" customFormat="1" ht="222.75" customHeight="1">
      <c r="A145" s="165"/>
      <c r="B145" s="172" t="s">
        <v>895</v>
      </c>
      <c r="C145" s="173"/>
      <c r="D145" s="173"/>
      <c r="E145" s="166"/>
      <c r="F145" s="130">
        <f t="shared" si="4"/>
        <v>0</v>
      </c>
    </row>
    <row r="146" spans="1:6" s="120" customFormat="1" ht="51" customHeight="1">
      <c r="A146" s="165" t="s">
        <v>896</v>
      </c>
      <c r="B146" s="172" t="s">
        <v>841</v>
      </c>
      <c r="C146" s="173" t="s">
        <v>456</v>
      </c>
      <c r="D146" s="160"/>
      <c r="E146" s="133" t="s">
        <v>842</v>
      </c>
      <c r="F146" s="130">
        <v>0</v>
      </c>
    </row>
    <row r="147" spans="1:6" s="120" customFormat="1" ht="21.75" customHeight="1">
      <c r="A147" s="114" t="s">
        <v>302</v>
      </c>
      <c r="B147" s="115" t="s">
        <v>296</v>
      </c>
      <c r="C147" s="116"/>
      <c r="D147" s="117"/>
      <c r="E147" s="125"/>
      <c r="F147" s="130">
        <f t="shared" si="4"/>
        <v>0</v>
      </c>
    </row>
    <row r="148" spans="1:6" s="120" customFormat="1" ht="36" customHeight="1">
      <c r="A148" s="114"/>
      <c r="B148" s="115" t="s">
        <v>297</v>
      </c>
      <c r="C148" s="116"/>
      <c r="D148" s="117"/>
      <c r="E148" s="125"/>
      <c r="F148" s="130">
        <f t="shared" ref="F148:F178" si="5">E148*D148</f>
        <v>0</v>
      </c>
    </row>
    <row r="149" spans="1:6" s="120" customFormat="1" ht="32.25" customHeight="1">
      <c r="A149" s="116" t="s">
        <v>309</v>
      </c>
      <c r="B149" s="123" t="s">
        <v>346</v>
      </c>
      <c r="C149" s="116" t="s">
        <v>14</v>
      </c>
      <c r="D149" s="117">
        <v>1</v>
      </c>
      <c r="E149" s="133">
        <v>37590</v>
      </c>
      <c r="F149" s="130">
        <f>D149*E149</f>
        <v>37590</v>
      </c>
    </row>
    <row r="150" spans="1:6" s="120" customFormat="1" ht="32.25" customHeight="1">
      <c r="A150" s="116" t="s">
        <v>843</v>
      </c>
      <c r="B150" s="123" t="s">
        <v>897</v>
      </c>
      <c r="C150" s="116" t="s">
        <v>14</v>
      </c>
      <c r="D150" s="117">
        <v>1</v>
      </c>
      <c r="E150" s="133">
        <v>30000</v>
      </c>
      <c r="F150" s="130">
        <f>D150*E150</f>
        <v>30000</v>
      </c>
    </row>
    <row r="151" spans="1:6" s="120" customFormat="1" ht="33" customHeight="1">
      <c r="A151" s="116" t="s">
        <v>843</v>
      </c>
      <c r="B151" s="123" t="s">
        <v>738</v>
      </c>
      <c r="C151" s="116" t="s">
        <v>14</v>
      </c>
      <c r="D151" s="117">
        <v>1</v>
      </c>
      <c r="E151" s="133">
        <v>20020</v>
      </c>
      <c r="F151" s="130">
        <f>D151*E151</f>
        <v>20020</v>
      </c>
    </row>
    <row r="152" spans="1:6" s="120" customFormat="1" ht="35.25" customHeight="1">
      <c r="A152" s="116" t="s">
        <v>844</v>
      </c>
      <c r="B152" s="123" t="s">
        <v>301</v>
      </c>
      <c r="C152" s="116" t="s">
        <v>9</v>
      </c>
      <c r="D152" s="128">
        <v>2</v>
      </c>
      <c r="E152" s="133">
        <v>17410</v>
      </c>
      <c r="F152" s="130">
        <f>D152*E152</f>
        <v>34820</v>
      </c>
    </row>
    <row r="153" spans="1:6" s="120" customFormat="1" ht="37.5" hidden="1" customHeight="1">
      <c r="A153" s="117" t="s">
        <v>885</v>
      </c>
      <c r="B153" s="174" t="s">
        <v>886</v>
      </c>
      <c r="C153" s="117" t="s">
        <v>14</v>
      </c>
      <c r="D153" s="117">
        <v>0</v>
      </c>
      <c r="E153" s="133">
        <f>40000*1.15</f>
        <v>46000</v>
      </c>
      <c r="F153" s="130">
        <f t="shared" si="5"/>
        <v>0</v>
      </c>
    </row>
    <row r="154" spans="1:6" s="120" customFormat="1" ht="44.25" customHeight="1">
      <c r="A154" s="114" t="s">
        <v>312</v>
      </c>
      <c r="B154" s="136" t="s">
        <v>303</v>
      </c>
      <c r="C154" s="116"/>
      <c r="D154" s="117"/>
      <c r="E154" s="125"/>
      <c r="F154" s="130">
        <f t="shared" si="5"/>
        <v>0</v>
      </c>
    </row>
    <row r="155" spans="1:6" s="120" customFormat="1" ht="24.75" customHeight="1">
      <c r="A155" s="114"/>
      <c r="B155" s="123" t="s">
        <v>304</v>
      </c>
      <c r="C155" s="116"/>
      <c r="D155" s="117"/>
      <c r="E155" s="125"/>
      <c r="F155" s="130">
        <f t="shared" si="5"/>
        <v>0</v>
      </c>
    </row>
    <row r="156" spans="1:6" s="120" customFormat="1" ht="77.25" customHeight="1">
      <c r="A156" s="114"/>
      <c r="B156" s="122" t="s">
        <v>305</v>
      </c>
      <c r="C156" s="116"/>
      <c r="D156" s="117"/>
      <c r="E156" s="125"/>
      <c r="F156" s="130">
        <f t="shared" si="5"/>
        <v>0</v>
      </c>
    </row>
    <row r="157" spans="1:6" s="120" customFormat="1" ht="51" customHeight="1">
      <c r="A157" s="114"/>
      <c r="B157" s="122" t="s">
        <v>306</v>
      </c>
      <c r="C157" s="116"/>
      <c r="D157" s="117"/>
      <c r="E157" s="125"/>
      <c r="F157" s="130">
        <f t="shared" si="5"/>
        <v>0</v>
      </c>
    </row>
    <row r="158" spans="1:6" s="120" customFormat="1" ht="51.75" customHeight="1">
      <c r="A158" s="114"/>
      <c r="B158" s="123" t="s">
        <v>307</v>
      </c>
      <c r="C158" s="116"/>
      <c r="D158" s="117"/>
      <c r="E158" s="125"/>
      <c r="F158" s="130">
        <f t="shared" si="5"/>
        <v>0</v>
      </c>
    </row>
    <row r="159" spans="1:6" s="120" customFormat="1" ht="45" customHeight="1">
      <c r="A159" s="114"/>
      <c r="B159" s="122" t="s">
        <v>137</v>
      </c>
      <c r="C159" s="116"/>
      <c r="D159" s="117"/>
      <c r="E159" s="125"/>
      <c r="F159" s="130">
        <f t="shared" si="5"/>
        <v>0</v>
      </c>
    </row>
    <row r="160" spans="1:6" s="120" customFormat="1" ht="27" customHeight="1">
      <c r="A160" s="114"/>
      <c r="B160" s="122" t="s">
        <v>308</v>
      </c>
      <c r="C160" s="116"/>
      <c r="D160" s="117"/>
      <c r="E160" s="125"/>
      <c r="F160" s="130">
        <f t="shared" si="5"/>
        <v>0</v>
      </c>
    </row>
    <row r="161" spans="1:6" s="120" customFormat="1" ht="24.75" customHeight="1">
      <c r="A161" s="114"/>
      <c r="B161" s="122" t="s">
        <v>140</v>
      </c>
      <c r="C161" s="116"/>
      <c r="D161" s="117"/>
      <c r="E161" s="125"/>
      <c r="F161" s="130">
        <f t="shared" si="5"/>
        <v>0</v>
      </c>
    </row>
    <row r="162" spans="1:6" s="120" customFormat="1" ht="36.75" customHeight="1">
      <c r="A162" s="114"/>
      <c r="B162" s="122" t="s">
        <v>142</v>
      </c>
      <c r="C162" s="116"/>
      <c r="D162" s="117"/>
      <c r="E162" s="125"/>
      <c r="F162" s="130">
        <f t="shared" si="5"/>
        <v>0</v>
      </c>
    </row>
    <row r="163" spans="1:6" s="120" customFormat="1" ht="18.75" customHeight="1">
      <c r="A163" s="116" t="s">
        <v>315</v>
      </c>
      <c r="B163" s="123" t="s">
        <v>310</v>
      </c>
      <c r="C163" s="131" t="s">
        <v>311</v>
      </c>
      <c r="D163" s="128">
        <v>20</v>
      </c>
      <c r="E163" s="133">
        <v>3485</v>
      </c>
      <c r="F163" s="130">
        <f>D163*E163</f>
        <v>69700</v>
      </c>
    </row>
    <row r="164" spans="1:6" s="120" customFormat="1" ht="29.25" customHeight="1">
      <c r="A164" s="53" t="s">
        <v>319</v>
      </c>
      <c r="B164" s="147" t="s">
        <v>313</v>
      </c>
      <c r="C164" s="112"/>
      <c r="D164" s="117"/>
      <c r="E164" s="125"/>
      <c r="F164" s="130">
        <f t="shared" si="5"/>
        <v>0</v>
      </c>
    </row>
    <row r="165" spans="1:6" s="120" customFormat="1" ht="199.5" customHeight="1">
      <c r="A165" s="116"/>
      <c r="B165" s="122" t="s">
        <v>314</v>
      </c>
      <c r="C165" s="112"/>
      <c r="D165" s="117"/>
      <c r="E165" s="125"/>
      <c r="F165" s="130">
        <f t="shared" si="5"/>
        <v>0</v>
      </c>
    </row>
    <row r="166" spans="1:6" s="120" customFormat="1" ht="180.75" hidden="1" customHeight="1">
      <c r="A166" s="116" t="s">
        <v>322</v>
      </c>
      <c r="B166" s="144" t="s">
        <v>316</v>
      </c>
      <c r="C166" s="112" t="s">
        <v>317</v>
      </c>
      <c r="D166" s="117">
        <v>0</v>
      </c>
      <c r="E166" s="133">
        <f>250000*1.15</f>
        <v>287500</v>
      </c>
      <c r="F166" s="130">
        <f t="shared" si="5"/>
        <v>0</v>
      </c>
    </row>
    <row r="167" spans="1:6" s="120" customFormat="1" ht="72" customHeight="1">
      <c r="A167" s="116" t="s">
        <v>845</v>
      </c>
      <c r="B167" s="175" t="s">
        <v>318</v>
      </c>
      <c r="C167" s="112" t="s">
        <v>317</v>
      </c>
      <c r="D167" s="117">
        <v>1</v>
      </c>
      <c r="E167" s="133">
        <f>239800*1.1</f>
        <v>263780</v>
      </c>
      <c r="F167" s="130">
        <f>D167*E167</f>
        <v>263780</v>
      </c>
    </row>
    <row r="168" spans="1:6" s="120" customFormat="1" ht="29.25" hidden="1" customHeight="1">
      <c r="A168" s="53" t="s">
        <v>846</v>
      </c>
      <c r="B168" s="147" t="s">
        <v>740</v>
      </c>
      <c r="C168" s="112"/>
      <c r="D168" s="117"/>
      <c r="E168" s="125"/>
      <c r="F168" s="130">
        <f t="shared" si="5"/>
        <v>0</v>
      </c>
    </row>
    <row r="169" spans="1:6" s="120" customFormat="1" ht="79.2" hidden="1">
      <c r="A169" s="116" t="s">
        <v>847</v>
      </c>
      <c r="B169" s="122" t="s">
        <v>741</v>
      </c>
      <c r="C169" s="112" t="s">
        <v>343</v>
      </c>
      <c r="D169" s="117">
        <v>0</v>
      </c>
      <c r="E169" s="133">
        <v>50465</v>
      </c>
      <c r="F169" s="130">
        <f t="shared" si="5"/>
        <v>0</v>
      </c>
    </row>
    <row r="170" spans="1:6" s="176" customFormat="1" ht="36.75" customHeight="1">
      <c r="A170" s="53" t="s">
        <v>325</v>
      </c>
      <c r="B170" s="147" t="s">
        <v>320</v>
      </c>
      <c r="C170" s="112"/>
      <c r="D170" s="117"/>
      <c r="E170" s="125"/>
      <c r="F170" s="130">
        <f t="shared" si="5"/>
        <v>0</v>
      </c>
    </row>
    <row r="171" spans="1:6" s="176" customFormat="1" ht="127.5" customHeight="1">
      <c r="A171" s="116"/>
      <c r="B171" s="177" t="s">
        <v>321</v>
      </c>
      <c r="C171" s="112"/>
      <c r="D171" s="117"/>
      <c r="E171" s="125"/>
      <c r="F171" s="130">
        <f t="shared" si="5"/>
        <v>0</v>
      </c>
    </row>
    <row r="172" spans="1:6" s="176" customFormat="1" ht="33.75" customHeight="1">
      <c r="A172" s="116" t="s">
        <v>327</v>
      </c>
      <c r="B172" s="178" t="s">
        <v>323</v>
      </c>
      <c r="C172" s="112" t="s">
        <v>324</v>
      </c>
      <c r="D172" s="117">
        <v>0.1</v>
      </c>
      <c r="E172" s="133">
        <f>130000*1.09</f>
        <v>141700</v>
      </c>
      <c r="F172" s="130">
        <f>D172*E172</f>
        <v>14170</v>
      </c>
    </row>
    <row r="173" spans="1:6" s="120" customFormat="1" ht="33" customHeight="1">
      <c r="A173" s="53" t="s">
        <v>418</v>
      </c>
      <c r="B173" s="136" t="s">
        <v>326</v>
      </c>
      <c r="C173" s="116"/>
      <c r="D173" s="117"/>
      <c r="E173" s="125"/>
      <c r="F173" s="130">
        <f t="shared" si="5"/>
        <v>0</v>
      </c>
    </row>
    <row r="174" spans="1:6" s="120" customFormat="1" ht="36" customHeight="1">
      <c r="A174" s="116" t="s">
        <v>848</v>
      </c>
      <c r="B174" s="122" t="s">
        <v>345</v>
      </c>
      <c r="C174" s="179" t="s">
        <v>328</v>
      </c>
      <c r="D174" s="128">
        <v>14</v>
      </c>
      <c r="E174" s="133">
        <v>290</v>
      </c>
      <c r="F174" s="130">
        <f>D174*E174</f>
        <v>4060</v>
      </c>
    </row>
    <row r="175" spans="1:6" s="120" customFormat="1" ht="95.25" customHeight="1">
      <c r="A175" s="116"/>
      <c r="B175" s="122" t="s">
        <v>329</v>
      </c>
      <c r="C175" s="116"/>
      <c r="D175" s="117"/>
      <c r="E175" s="125"/>
      <c r="F175" s="130">
        <f t="shared" si="5"/>
        <v>0</v>
      </c>
    </row>
    <row r="176" spans="1:6" s="120" customFormat="1" ht="29.25" hidden="1" customHeight="1">
      <c r="A176" s="53" t="s">
        <v>849</v>
      </c>
      <c r="B176" s="147" t="s">
        <v>419</v>
      </c>
      <c r="C176" s="112"/>
      <c r="D176" s="117"/>
      <c r="E176" s="125"/>
      <c r="F176" s="130">
        <f t="shared" si="5"/>
        <v>0</v>
      </c>
    </row>
    <row r="177" spans="1:6" s="120" customFormat="1" ht="141.75" hidden="1" customHeight="1">
      <c r="A177" s="116" t="s">
        <v>850</v>
      </c>
      <c r="B177" s="122" t="s">
        <v>420</v>
      </c>
      <c r="C177" s="112" t="s">
        <v>421</v>
      </c>
      <c r="D177" s="117"/>
      <c r="E177" s="133">
        <v>116065</v>
      </c>
      <c r="F177" s="130">
        <f t="shared" si="5"/>
        <v>0</v>
      </c>
    </row>
    <row r="178" spans="1:6" s="120" customFormat="1" ht="30" customHeight="1">
      <c r="A178" s="116"/>
      <c r="B178" s="122"/>
      <c r="C178" s="116"/>
      <c r="D178" s="117"/>
      <c r="E178" s="118"/>
      <c r="F178" s="130">
        <f t="shared" si="5"/>
        <v>0</v>
      </c>
    </row>
    <row r="179" spans="1:6" s="120" customFormat="1" ht="33" customHeight="1">
      <c r="A179" s="329" t="s">
        <v>330</v>
      </c>
      <c r="B179" s="329"/>
      <c r="C179" s="330"/>
      <c r="D179" s="330"/>
      <c r="E179" s="114"/>
      <c r="F179" s="99">
        <f>ROUND(SUM(F7:F178),2)</f>
        <v>2060675</v>
      </c>
    </row>
    <row r="180" spans="1:6" s="113" customFormat="1">
      <c r="A180" s="331"/>
      <c r="B180" s="331"/>
      <c r="C180" s="331"/>
      <c r="D180" s="331"/>
      <c r="E180" s="331"/>
      <c r="F180" s="331"/>
    </row>
  </sheetData>
  <sheetProtection password="CEE5" sheet="1" objects="1" scenarios="1" formatCells="0" formatColumns="0" formatRows="0"/>
  <autoFilter ref="D1:D180"/>
  <mergeCells count="7">
    <mergeCell ref="A179:B179"/>
    <mergeCell ref="C179:D179"/>
    <mergeCell ref="A180:F180"/>
    <mergeCell ref="B1:F1"/>
    <mergeCell ref="A2:F2"/>
    <mergeCell ref="A3:F3"/>
    <mergeCell ref="A4:F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rowBreaks count="1" manualBreakCount="1">
    <brk id="157"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358"/>
  <sheetViews>
    <sheetView view="pageBreakPreview" topLeftCell="A72" zoomScale="70" zoomScaleNormal="90" zoomScaleSheetLayoutView="70" workbookViewId="0">
      <selection activeCell="F109" sqref="F109"/>
    </sheetView>
  </sheetViews>
  <sheetFormatPr defaultRowHeight="13.2"/>
  <cols>
    <col min="1" max="1" width="22.44140625" style="187" customWidth="1"/>
    <col min="2" max="2" width="95.44140625" style="185" customWidth="1"/>
    <col min="3" max="3" width="6" style="247" customWidth="1"/>
    <col min="4" max="4" width="9" style="250" customWidth="1"/>
    <col min="5" max="5" width="35.6640625" style="187" customWidth="1"/>
    <col min="6" max="6" width="36.5546875" style="248" customWidth="1"/>
    <col min="7" max="253" width="9.109375" style="185"/>
    <col min="254" max="254" width="6.6640625" style="185" customWidth="1"/>
    <col min="255" max="255" width="13.33203125" style="185" customWidth="1"/>
    <col min="256" max="256" width="98.33203125" style="185" customWidth="1"/>
    <col min="257" max="257" width="6.109375" style="185" customWidth="1"/>
    <col min="258" max="258" width="9.33203125" style="185" customWidth="1"/>
    <col min="259" max="259" width="15.44140625" style="185" customWidth="1"/>
    <col min="260" max="260" width="13.109375" style="185" customWidth="1"/>
    <col min="261" max="261" width="11.88671875" style="185" customWidth="1"/>
    <col min="262" max="509" width="9.109375" style="185"/>
    <col min="510" max="510" width="6.6640625" style="185" customWidth="1"/>
    <col min="511" max="511" width="13.33203125" style="185" customWidth="1"/>
    <col min="512" max="512" width="98.33203125" style="185" customWidth="1"/>
    <col min="513" max="513" width="6.109375" style="185" customWidth="1"/>
    <col min="514" max="514" width="9.33203125" style="185" customWidth="1"/>
    <col min="515" max="515" width="15.44140625" style="185" customWidth="1"/>
    <col min="516" max="516" width="13.109375" style="185" customWidth="1"/>
    <col min="517" max="517" width="11.88671875" style="185" customWidth="1"/>
    <col min="518" max="765" width="9.109375" style="185"/>
    <col min="766" max="766" width="6.6640625" style="185" customWidth="1"/>
    <col min="767" max="767" width="13.33203125" style="185" customWidth="1"/>
    <col min="768" max="768" width="98.33203125" style="185" customWidth="1"/>
    <col min="769" max="769" width="6.109375" style="185" customWidth="1"/>
    <col min="770" max="770" width="9.33203125" style="185" customWidth="1"/>
    <col min="771" max="771" width="15.44140625" style="185" customWidth="1"/>
    <col min="772" max="772" width="13.109375" style="185" customWidth="1"/>
    <col min="773" max="773" width="11.88671875" style="185" customWidth="1"/>
    <col min="774" max="1021" width="9.109375" style="185"/>
    <col min="1022" max="1022" width="6.6640625" style="185" customWidth="1"/>
    <col min="1023" max="1023" width="13.33203125" style="185" customWidth="1"/>
    <col min="1024" max="1024" width="98.33203125" style="185" customWidth="1"/>
    <col min="1025" max="1025" width="6.109375" style="185" customWidth="1"/>
    <col min="1026" max="1026" width="9.33203125" style="185" customWidth="1"/>
    <col min="1027" max="1027" width="15.44140625" style="185" customWidth="1"/>
    <col min="1028" max="1028" width="13.109375" style="185" customWidth="1"/>
    <col min="1029" max="1029" width="11.88671875" style="185" customWidth="1"/>
    <col min="1030" max="1277" width="9.109375" style="185"/>
    <col min="1278" max="1278" width="6.6640625" style="185" customWidth="1"/>
    <col min="1279" max="1279" width="13.33203125" style="185" customWidth="1"/>
    <col min="1280" max="1280" width="98.33203125" style="185" customWidth="1"/>
    <col min="1281" max="1281" width="6.109375" style="185" customWidth="1"/>
    <col min="1282" max="1282" width="9.33203125" style="185" customWidth="1"/>
    <col min="1283" max="1283" width="15.44140625" style="185" customWidth="1"/>
    <col min="1284" max="1284" width="13.109375" style="185" customWidth="1"/>
    <col min="1285" max="1285" width="11.88671875" style="185" customWidth="1"/>
    <col min="1286" max="1533" width="9.109375" style="185"/>
    <col min="1534" max="1534" width="6.6640625" style="185" customWidth="1"/>
    <col min="1535" max="1535" width="13.33203125" style="185" customWidth="1"/>
    <col min="1536" max="1536" width="98.33203125" style="185" customWidth="1"/>
    <col min="1537" max="1537" width="6.109375" style="185" customWidth="1"/>
    <col min="1538" max="1538" width="9.33203125" style="185" customWidth="1"/>
    <col min="1539" max="1539" width="15.44140625" style="185" customWidth="1"/>
    <col min="1540" max="1540" width="13.109375" style="185" customWidth="1"/>
    <col min="1541" max="1541" width="11.88671875" style="185" customWidth="1"/>
    <col min="1542" max="1789" width="9.109375" style="185"/>
    <col min="1790" max="1790" width="6.6640625" style="185" customWidth="1"/>
    <col min="1791" max="1791" width="13.33203125" style="185" customWidth="1"/>
    <col min="1792" max="1792" width="98.33203125" style="185" customWidth="1"/>
    <col min="1793" max="1793" width="6.109375" style="185" customWidth="1"/>
    <col min="1794" max="1794" width="9.33203125" style="185" customWidth="1"/>
    <col min="1795" max="1795" width="15.44140625" style="185" customWidth="1"/>
    <col min="1796" max="1796" width="13.109375" style="185" customWidth="1"/>
    <col min="1797" max="1797" width="11.88671875" style="185" customWidth="1"/>
    <col min="1798" max="2045" width="9.109375" style="185"/>
    <col min="2046" max="2046" width="6.6640625" style="185" customWidth="1"/>
    <col min="2047" max="2047" width="13.33203125" style="185" customWidth="1"/>
    <col min="2048" max="2048" width="98.33203125" style="185" customWidth="1"/>
    <col min="2049" max="2049" width="6.109375" style="185" customWidth="1"/>
    <col min="2050" max="2050" width="9.33203125" style="185" customWidth="1"/>
    <col min="2051" max="2051" width="15.44140625" style="185" customWidth="1"/>
    <col min="2052" max="2052" width="13.109375" style="185" customWidth="1"/>
    <col min="2053" max="2053" width="11.88671875" style="185" customWidth="1"/>
    <col min="2054" max="2301" width="9.109375" style="185"/>
    <col min="2302" max="2302" width="6.6640625" style="185" customWidth="1"/>
    <col min="2303" max="2303" width="13.33203125" style="185" customWidth="1"/>
    <col min="2304" max="2304" width="98.33203125" style="185" customWidth="1"/>
    <col min="2305" max="2305" width="6.109375" style="185" customWidth="1"/>
    <col min="2306" max="2306" width="9.33203125" style="185" customWidth="1"/>
    <col min="2307" max="2307" width="15.44140625" style="185" customWidth="1"/>
    <col min="2308" max="2308" width="13.109375" style="185" customWidth="1"/>
    <col min="2309" max="2309" width="11.88671875" style="185" customWidth="1"/>
    <col min="2310" max="2557" width="9.109375" style="185"/>
    <col min="2558" max="2558" width="6.6640625" style="185" customWidth="1"/>
    <col min="2559" max="2559" width="13.33203125" style="185" customWidth="1"/>
    <col min="2560" max="2560" width="98.33203125" style="185" customWidth="1"/>
    <col min="2561" max="2561" width="6.109375" style="185" customWidth="1"/>
    <col min="2562" max="2562" width="9.33203125" style="185" customWidth="1"/>
    <col min="2563" max="2563" width="15.44140625" style="185" customWidth="1"/>
    <col min="2564" max="2564" width="13.109375" style="185" customWidth="1"/>
    <col min="2565" max="2565" width="11.88671875" style="185" customWidth="1"/>
    <col min="2566" max="2813" width="9.109375" style="185"/>
    <col min="2814" max="2814" width="6.6640625" style="185" customWidth="1"/>
    <col min="2815" max="2815" width="13.33203125" style="185" customWidth="1"/>
    <col min="2816" max="2816" width="98.33203125" style="185" customWidth="1"/>
    <col min="2817" max="2817" width="6.109375" style="185" customWidth="1"/>
    <col min="2818" max="2818" width="9.33203125" style="185" customWidth="1"/>
    <col min="2819" max="2819" width="15.44140625" style="185" customWidth="1"/>
    <col min="2820" max="2820" width="13.109375" style="185" customWidth="1"/>
    <col min="2821" max="2821" width="11.88671875" style="185" customWidth="1"/>
    <col min="2822" max="3069" width="9.109375" style="185"/>
    <col min="3070" max="3070" width="6.6640625" style="185" customWidth="1"/>
    <col min="3071" max="3071" width="13.33203125" style="185" customWidth="1"/>
    <col min="3072" max="3072" width="98.33203125" style="185" customWidth="1"/>
    <col min="3073" max="3073" width="6.109375" style="185" customWidth="1"/>
    <col min="3074" max="3074" width="9.33203125" style="185" customWidth="1"/>
    <col min="3075" max="3075" width="15.44140625" style="185" customWidth="1"/>
    <col min="3076" max="3076" width="13.109375" style="185" customWidth="1"/>
    <col min="3077" max="3077" width="11.88671875" style="185" customWidth="1"/>
    <col min="3078" max="3325" width="9.109375" style="185"/>
    <col min="3326" max="3326" width="6.6640625" style="185" customWidth="1"/>
    <col min="3327" max="3327" width="13.33203125" style="185" customWidth="1"/>
    <col min="3328" max="3328" width="98.33203125" style="185" customWidth="1"/>
    <col min="3329" max="3329" width="6.109375" style="185" customWidth="1"/>
    <col min="3330" max="3330" width="9.33203125" style="185" customWidth="1"/>
    <col min="3331" max="3331" width="15.44140625" style="185" customWidth="1"/>
    <col min="3332" max="3332" width="13.109375" style="185" customWidth="1"/>
    <col min="3333" max="3333" width="11.88671875" style="185" customWidth="1"/>
    <col min="3334" max="3581" width="9.109375" style="185"/>
    <col min="3582" max="3582" width="6.6640625" style="185" customWidth="1"/>
    <col min="3583" max="3583" width="13.33203125" style="185" customWidth="1"/>
    <col min="3584" max="3584" width="98.33203125" style="185" customWidth="1"/>
    <col min="3585" max="3585" width="6.109375" style="185" customWidth="1"/>
    <col min="3586" max="3586" width="9.33203125" style="185" customWidth="1"/>
    <col min="3587" max="3587" width="15.44140625" style="185" customWidth="1"/>
    <col min="3588" max="3588" width="13.109375" style="185" customWidth="1"/>
    <col min="3589" max="3589" width="11.88671875" style="185" customWidth="1"/>
    <col min="3590" max="3837" width="9.109375" style="185"/>
    <col min="3838" max="3838" width="6.6640625" style="185" customWidth="1"/>
    <col min="3839" max="3839" width="13.33203125" style="185" customWidth="1"/>
    <col min="3840" max="3840" width="98.33203125" style="185" customWidth="1"/>
    <col min="3841" max="3841" width="6.109375" style="185" customWidth="1"/>
    <col min="3842" max="3842" width="9.33203125" style="185" customWidth="1"/>
    <col min="3843" max="3843" width="15.44140625" style="185" customWidth="1"/>
    <col min="3844" max="3844" width="13.109375" style="185" customWidth="1"/>
    <col min="3845" max="3845" width="11.88671875" style="185" customWidth="1"/>
    <col min="3846" max="4093" width="9.109375" style="185"/>
    <col min="4094" max="4094" width="6.6640625" style="185" customWidth="1"/>
    <col min="4095" max="4095" width="13.33203125" style="185" customWidth="1"/>
    <col min="4096" max="4096" width="98.33203125" style="185" customWidth="1"/>
    <col min="4097" max="4097" width="6.109375" style="185" customWidth="1"/>
    <col min="4098" max="4098" width="9.33203125" style="185" customWidth="1"/>
    <col min="4099" max="4099" width="15.44140625" style="185" customWidth="1"/>
    <col min="4100" max="4100" width="13.109375" style="185" customWidth="1"/>
    <col min="4101" max="4101" width="11.88671875" style="185" customWidth="1"/>
    <col min="4102" max="4349" width="9.109375" style="185"/>
    <col min="4350" max="4350" width="6.6640625" style="185" customWidth="1"/>
    <col min="4351" max="4351" width="13.33203125" style="185" customWidth="1"/>
    <col min="4352" max="4352" width="98.33203125" style="185" customWidth="1"/>
    <col min="4353" max="4353" width="6.109375" style="185" customWidth="1"/>
    <col min="4354" max="4354" width="9.33203125" style="185" customWidth="1"/>
    <col min="4355" max="4355" width="15.44140625" style="185" customWidth="1"/>
    <col min="4356" max="4356" width="13.109375" style="185" customWidth="1"/>
    <col min="4357" max="4357" width="11.88671875" style="185" customWidth="1"/>
    <col min="4358" max="4605" width="9.109375" style="185"/>
    <col min="4606" max="4606" width="6.6640625" style="185" customWidth="1"/>
    <col min="4607" max="4607" width="13.33203125" style="185" customWidth="1"/>
    <col min="4608" max="4608" width="98.33203125" style="185" customWidth="1"/>
    <col min="4609" max="4609" width="6.109375" style="185" customWidth="1"/>
    <col min="4610" max="4610" width="9.33203125" style="185" customWidth="1"/>
    <col min="4611" max="4611" width="15.44140625" style="185" customWidth="1"/>
    <col min="4612" max="4612" width="13.109375" style="185" customWidth="1"/>
    <col min="4613" max="4613" width="11.88671875" style="185" customWidth="1"/>
    <col min="4614" max="4861" width="9.109375" style="185"/>
    <col min="4862" max="4862" width="6.6640625" style="185" customWidth="1"/>
    <col min="4863" max="4863" width="13.33203125" style="185" customWidth="1"/>
    <col min="4864" max="4864" width="98.33203125" style="185" customWidth="1"/>
    <col min="4865" max="4865" width="6.109375" style="185" customWidth="1"/>
    <col min="4866" max="4866" width="9.33203125" style="185" customWidth="1"/>
    <col min="4867" max="4867" width="15.44140625" style="185" customWidth="1"/>
    <col min="4868" max="4868" width="13.109375" style="185" customWidth="1"/>
    <col min="4869" max="4869" width="11.88671875" style="185" customWidth="1"/>
    <col min="4870" max="5117" width="9.109375" style="185"/>
    <col min="5118" max="5118" width="6.6640625" style="185" customWidth="1"/>
    <col min="5119" max="5119" width="13.33203125" style="185" customWidth="1"/>
    <col min="5120" max="5120" width="98.33203125" style="185" customWidth="1"/>
    <col min="5121" max="5121" width="6.109375" style="185" customWidth="1"/>
    <col min="5122" max="5122" width="9.33203125" style="185" customWidth="1"/>
    <col min="5123" max="5123" width="15.44140625" style="185" customWidth="1"/>
    <col min="5124" max="5124" width="13.109375" style="185" customWidth="1"/>
    <col min="5125" max="5125" width="11.88671875" style="185" customWidth="1"/>
    <col min="5126" max="5373" width="9.109375" style="185"/>
    <col min="5374" max="5374" width="6.6640625" style="185" customWidth="1"/>
    <col min="5375" max="5375" width="13.33203125" style="185" customWidth="1"/>
    <col min="5376" max="5376" width="98.33203125" style="185" customWidth="1"/>
    <col min="5377" max="5377" width="6.109375" style="185" customWidth="1"/>
    <col min="5378" max="5378" width="9.33203125" style="185" customWidth="1"/>
    <col min="5379" max="5379" width="15.44140625" style="185" customWidth="1"/>
    <col min="5380" max="5380" width="13.109375" style="185" customWidth="1"/>
    <col min="5381" max="5381" width="11.88671875" style="185" customWidth="1"/>
    <col min="5382" max="5629" width="9.109375" style="185"/>
    <col min="5630" max="5630" width="6.6640625" style="185" customWidth="1"/>
    <col min="5631" max="5631" width="13.33203125" style="185" customWidth="1"/>
    <col min="5632" max="5632" width="98.33203125" style="185" customWidth="1"/>
    <col min="5633" max="5633" width="6.109375" style="185" customWidth="1"/>
    <col min="5634" max="5634" width="9.33203125" style="185" customWidth="1"/>
    <col min="5635" max="5635" width="15.44140625" style="185" customWidth="1"/>
    <col min="5636" max="5636" width="13.109375" style="185" customWidth="1"/>
    <col min="5637" max="5637" width="11.88671875" style="185" customWidth="1"/>
    <col min="5638" max="5885" width="9.109375" style="185"/>
    <col min="5886" max="5886" width="6.6640625" style="185" customWidth="1"/>
    <col min="5887" max="5887" width="13.33203125" style="185" customWidth="1"/>
    <col min="5888" max="5888" width="98.33203125" style="185" customWidth="1"/>
    <col min="5889" max="5889" width="6.109375" style="185" customWidth="1"/>
    <col min="5890" max="5890" width="9.33203125" style="185" customWidth="1"/>
    <col min="5891" max="5891" width="15.44140625" style="185" customWidth="1"/>
    <col min="5892" max="5892" width="13.109375" style="185" customWidth="1"/>
    <col min="5893" max="5893" width="11.88671875" style="185" customWidth="1"/>
    <col min="5894" max="6141" width="9.109375" style="185"/>
    <col min="6142" max="6142" width="6.6640625" style="185" customWidth="1"/>
    <col min="6143" max="6143" width="13.33203125" style="185" customWidth="1"/>
    <col min="6144" max="6144" width="98.33203125" style="185" customWidth="1"/>
    <col min="6145" max="6145" width="6.109375" style="185" customWidth="1"/>
    <col min="6146" max="6146" width="9.33203125" style="185" customWidth="1"/>
    <col min="6147" max="6147" width="15.44140625" style="185" customWidth="1"/>
    <col min="6148" max="6148" width="13.109375" style="185" customWidth="1"/>
    <col min="6149" max="6149" width="11.88671875" style="185" customWidth="1"/>
    <col min="6150" max="6397" width="9.109375" style="185"/>
    <col min="6398" max="6398" width="6.6640625" style="185" customWidth="1"/>
    <col min="6399" max="6399" width="13.33203125" style="185" customWidth="1"/>
    <col min="6400" max="6400" width="98.33203125" style="185" customWidth="1"/>
    <col min="6401" max="6401" width="6.109375" style="185" customWidth="1"/>
    <col min="6402" max="6402" width="9.33203125" style="185" customWidth="1"/>
    <col min="6403" max="6403" width="15.44140625" style="185" customWidth="1"/>
    <col min="6404" max="6404" width="13.109375" style="185" customWidth="1"/>
    <col min="6405" max="6405" width="11.88671875" style="185" customWidth="1"/>
    <col min="6406" max="6653" width="9.109375" style="185"/>
    <col min="6654" max="6654" width="6.6640625" style="185" customWidth="1"/>
    <col min="6655" max="6655" width="13.33203125" style="185" customWidth="1"/>
    <col min="6656" max="6656" width="98.33203125" style="185" customWidth="1"/>
    <col min="6657" max="6657" width="6.109375" style="185" customWidth="1"/>
    <col min="6658" max="6658" width="9.33203125" style="185" customWidth="1"/>
    <col min="6659" max="6659" width="15.44140625" style="185" customWidth="1"/>
    <col min="6660" max="6660" width="13.109375" style="185" customWidth="1"/>
    <col min="6661" max="6661" width="11.88671875" style="185" customWidth="1"/>
    <col min="6662" max="6909" width="9.109375" style="185"/>
    <col min="6910" max="6910" width="6.6640625" style="185" customWidth="1"/>
    <col min="6911" max="6911" width="13.33203125" style="185" customWidth="1"/>
    <col min="6912" max="6912" width="98.33203125" style="185" customWidth="1"/>
    <col min="6913" max="6913" width="6.109375" style="185" customWidth="1"/>
    <col min="6914" max="6914" width="9.33203125" style="185" customWidth="1"/>
    <col min="6915" max="6915" width="15.44140625" style="185" customWidth="1"/>
    <col min="6916" max="6916" width="13.109375" style="185" customWidth="1"/>
    <col min="6917" max="6917" width="11.88671875" style="185" customWidth="1"/>
    <col min="6918" max="7165" width="9.109375" style="185"/>
    <col min="7166" max="7166" width="6.6640625" style="185" customWidth="1"/>
    <col min="7167" max="7167" width="13.33203125" style="185" customWidth="1"/>
    <col min="7168" max="7168" width="98.33203125" style="185" customWidth="1"/>
    <col min="7169" max="7169" width="6.109375" style="185" customWidth="1"/>
    <col min="7170" max="7170" width="9.33203125" style="185" customWidth="1"/>
    <col min="7171" max="7171" width="15.44140625" style="185" customWidth="1"/>
    <col min="7172" max="7172" width="13.109375" style="185" customWidth="1"/>
    <col min="7173" max="7173" width="11.88671875" style="185" customWidth="1"/>
    <col min="7174" max="7421" width="9.109375" style="185"/>
    <col min="7422" max="7422" width="6.6640625" style="185" customWidth="1"/>
    <col min="7423" max="7423" width="13.33203125" style="185" customWidth="1"/>
    <col min="7424" max="7424" width="98.33203125" style="185" customWidth="1"/>
    <col min="7425" max="7425" width="6.109375" style="185" customWidth="1"/>
    <col min="7426" max="7426" width="9.33203125" style="185" customWidth="1"/>
    <col min="7427" max="7427" width="15.44140625" style="185" customWidth="1"/>
    <col min="7428" max="7428" width="13.109375" style="185" customWidth="1"/>
    <col min="7429" max="7429" width="11.88671875" style="185" customWidth="1"/>
    <col min="7430" max="7677" width="9.109375" style="185"/>
    <col min="7678" max="7678" width="6.6640625" style="185" customWidth="1"/>
    <col min="7679" max="7679" width="13.33203125" style="185" customWidth="1"/>
    <col min="7680" max="7680" width="98.33203125" style="185" customWidth="1"/>
    <col min="7681" max="7681" width="6.109375" style="185" customWidth="1"/>
    <col min="7682" max="7682" width="9.33203125" style="185" customWidth="1"/>
    <col min="7683" max="7683" width="15.44140625" style="185" customWidth="1"/>
    <col min="7684" max="7684" width="13.109375" style="185" customWidth="1"/>
    <col min="7685" max="7685" width="11.88671875" style="185" customWidth="1"/>
    <col min="7686" max="7933" width="9.109375" style="185"/>
    <col min="7934" max="7934" width="6.6640625" style="185" customWidth="1"/>
    <col min="7935" max="7935" width="13.33203125" style="185" customWidth="1"/>
    <col min="7936" max="7936" width="98.33203125" style="185" customWidth="1"/>
    <col min="7937" max="7937" width="6.109375" style="185" customWidth="1"/>
    <col min="7938" max="7938" width="9.33203125" style="185" customWidth="1"/>
    <col min="7939" max="7939" width="15.44140625" style="185" customWidth="1"/>
    <col min="7940" max="7940" width="13.109375" style="185" customWidth="1"/>
    <col min="7941" max="7941" width="11.88671875" style="185" customWidth="1"/>
    <col min="7942" max="8189" width="9.109375" style="185"/>
    <col min="8190" max="8190" width="6.6640625" style="185" customWidth="1"/>
    <col min="8191" max="8191" width="13.33203125" style="185" customWidth="1"/>
    <col min="8192" max="8192" width="98.33203125" style="185" customWidth="1"/>
    <col min="8193" max="8193" width="6.109375" style="185" customWidth="1"/>
    <col min="8194" max="8194" width="9.33203125" style="185" customWidth="1"/>
    <col min="8195" max="8195" width="15.44140625" style="185" customWidth="1"/>
    <col min="8196" max="8196" width="13.109375" style="185" customWidth="1"/>
    <col min="8197" max="8197" width="11.88671875" style="185" customWidth="1"/>
    <col min="8198" max="8445" width="9.109375" style="185"/>
    <col min="8446" max="8446" width="6.6640625" style="185" customWidth="1"/>
    <col min="8447" max="8447" width="13.33203125" style="185" customWidth="1"/>
    <col min="8448" max="8448" width="98.33203125" style="185" customWidth="1"/>
    <col min="8449" max="8449" width="6.109375" style="185" customWidth="1"/>
    <col min="8450" max="8450" width="9.33203125" style="185" customWidth="1"/>
    <col min="8451" max="8451" width="15.44140625" style="185" customWidth="1"/>
    <col min="8452" max="8452" width="13.109375" style="185" customWidth="1"/>
    <col min="8453" max="8453" width="11.88671875" style="185" customWidth="1"/>
    <col min="8454" max="8701" width="9.109375" style="185"/>
    <col min="8702" max="8702" width="6.6640625" style="185" customWidth="1"/>
    <col min="8703" max="8703" width="13.33203125" style="185" customWidth="1"/>
    <col min="8704" max="8704" width="98.33203125" style="185" customWidth="1"/>
    <col min="8705" max="8705" width="6.109375" style="185" customWidth="1"/>
    <col min="8706" max="8706" width="9.33203125" style="185" customWidth="1"/>
    <col min="8707" max="8707" width="15.44140625" style="185" customWidth="1"/>
    <col min="8708" max="8708" width="13.109375" style="185" customWidth="1"/>
    <col min="8709" max="8709" width="11.88671875" style="185" customWidth="1"/>
    <col min="8710" max="8957" width="9.109375" style="185"/>
    <col min="8958" max="8958" width="6.6640625" style="185" customWidth="1"/>
    <col min="8959" max="8959" width="13.33203125" style="185" customWidth="1"/>
    <col min="8960" max="8960" width="98.33203125" style="185" customWidth="1"/>
    <col min="8961" max="8961" width="6.109375" style="185" customWidth="1"/>
    <col min="8962" max="8962" width="9.33203125" style="185" customWidth="1"/>
    <col min="8963" max="8963" width="15.44140625" style="185" customWidth="1"/>
    <col min="8964" max="8964" width="13.109375" style="185" customWidth="1"/>
    <col min="8965" max="8965" width="11.88671875" style="185" customWidth="1"/>
    <col min="8966" max="9213" width="9.109375" style="185"/>
    <col min="9214" max="9214" width="6.6640625" style="185" customWidth="1"/>
    <col min="9215" max="9215" width="13.33203125" style="185" customWidth="1"/>
    <col min="9216" max="9216" width="98.33203125" style="185" customWidth="1"/>
    <col min="9217" max="9217" width="6.109375" style="185" customWidth="1"/>
    <col min="9218" max="9218" width="9.33203125" style="185" customWidth="1"/>
    <col min="9219" max="9219" width="15.44140625" style="185" customWidth="1"/>
    <col min="9220" max="9220" width="13.109375" style="185" customWidth="1"/>
    <col min="9221" max="9221" width="11.88671875" style="185" customWidth="1"/>
    <col min="9222" max="9469" width="9.109375" style="185"/>
    <col min="9470" max="9470" width="6.6640625" style="185" customWidth="1"/>
    <col min="9471" max="9471" width="13.33203125" style="185" customWidth="1"/>
    <col min="9472" max="9472" width="98.33203125" style="185" customWidth="1"/>
    <col min="9473" max="9473" width="6.109375" style="185" customWidth="1"/>
    <col min="9474" max="9474" width="9.33203125" style="185" customWidth="1"/>
    <col min="9475" max="9475" width="15.44140625" style="185" customWidth="1"/>
    <col min="9476" max="9476" width="13.109375" style="185" customWidth="1"/>
    <col min="9477" max="9477" width="11.88671875" style="185" customWidth="1"/>
    <col min="9478" max="9725" width="9.109375" style="185"/>
    <col min="9726" max="9726" width="6.6640625" style="185" customWidth="1"/>
    <col min="9727" max="9727" width="13.33203125" style="185" customWidth="1"/>
    <col min="9728" max="9728" width="98.33203125" style="185" customWidth="1"/>
    <col min="9729" max="9729" width="6.109375" style="185" customWidth="1"/>
    <col min="9730" max="9730" width="9.33203125" style="185" customWidth="1"/>
    <col min="9731" max="9731" width="15.44140625" style="185" customWidth="1"/>
    <col min="9732" max="9732" width="13.109375" style="185" customWidth="1"/>
    <col min="9733" max="9733" width="11.88671875" style="185" customWidth="1"/>
    <col min="9734" max="9981" width="9.109375" style="185"/>
    <col min="9982" max="9982" width="6.6640625" style="185" customWidth="1"/>
    <col min="9983" max="9983" width="13.33203125" style="185" customWidth="1"/>
    <col min="9984" max="9984" width="98.33203125" style="185" customWidth="1"/>
    <col min="9985" max="9985" width="6.109375" style="185" customWidth="1"/>
    <col min="9986" max="9986" width="9.33203125" style="185" customWidth="1"/>
    <col min="9987" max="9987" width="15.44140625" style="185" customWidth="1"/>
    <col min="9988" max="9988" width="13.109375" style="185" customWidth="1"/>
    <col min="9989" max="9989" width="11.88671875" style="185" customWidth="1"/>
    <col min="9990" max="10237" width="9.109375" style="185"/>
    <col min="10238" max="10238" width="6.6640625" style="185" customWidth="1"/>
    <col min="10239" max="10239" width="13.33203125" style="185" customWidth="1"/>
    <col min="10240" max="10240" width="98.33203125" style="185" customWidth="1"/>
    <col min="10241" max="10241" width="6.109375" style="185" customWidth="1"/>
    <col min="10242" max="10242" width="9.33203125" style="185" customWidth="1"/>
    <col min="10243" max="10243" width="15.44140625" style="185" customWidth="1"/>
    <col min="10244" max="10244" width="13.109375" style="185" customWidth="1"/>
    <col min="10245" max="10245" width="11.88671875" style="185" customWidth="1"/>
    <col min="10246" max="10493" width="9.109375" style="185"/>
    <col min="10494" max="10494" width="6.6640625" style="185" customWidth="1"/>
    <col min="10495" max="10495" width="13.33203125" style="185" customWidth="1"/>
    <col min="10496" max="10496" width="98.33203125" style="185" customWidth="1"/>
    <col min="10497" max="10497" width="6.109375" style="185" customWidth="1"/>
    <col min="10498" max="10498" width="9.33203125" style="185" customWidth="1"/>
    <col min="10499" max="10499" width="15.44140625" style="185" customWidth="1"/>
    <col min="10500" max="10500" width="13.109375" style="185" customWidth="1"/>
    <col min="10501" max="10501" width="11.88671875" style="185" customWidth="1"/>
    <col min="10502" max="10749" width="9.109375" style="185"/>
    <col min="10750" max="10750" width="6.6640625" style="185" customWidth="1"/>
    <col min="10751" max="10751" width="13.33203125" style="185" customWidth="1"/>
    <col min="10752" max="10752" width="98.33203125" style="185" customWidth="1"/>
    <col min="10753" max="10753" width="6.109375" style="185" customWidth="1"/>
    <col min="10754" max="10754" width="9.33203125" style="185" customWidth="1"/>
    <col min="10755" max="10755" width="15.44140625" style="185" customWidth="1"/>
    <col min="10756" max="10756" width="13.109375" style="185" customWidth="1"/>
    <col min="10757" max="10757" width="11.88671875" style="185" customWidth="1"/>
    <col min="10758" max="11005" width="9.109375" style="185"/>
    <col min="11006" max="11006" width="6.6640625" style="185" customWidth="1"/>
    <col min="11007" max="11007" width="13.33203125" style="185" customWidth="1"/>
    <col min="11008" max="11008" width="98.33203125" style="185" customWidth="1"/>
    <col min="11009" max="11009" width="6.109375" style="185" customWidth="1"/>
    <col min="11010" max="11010" width="9.33203125" style="185" customWidth="1"/>
    <col min="11011" max="11011" width="15.44140625" style="185" customWidth="1"/>
    <col min="11012" max="11012" width="13.109375" style="185" customWidth="1"/>
    <col min="11013" max="11013" width="11.88671875" style="185" customWidth="1"/>
    <col min="11014" max="11261" width="9.109375" style="185"/>
    <col min="11262" max="11262" width="6.6640625" style="185" customWidth="1"/>
    <col min="11263" max="11263" width="13.33203125" style="185" customWidth="1"/>
    <col min="11264" max="11264" width="98.33203125" style="185" customWidth="1"/>
    <col min="11265" max="11265" width="6.109375" style="185" customWidth="1"/>
    <col min="11266" max="11266" width="9.33203125" style="185" customWidth="1"/>
    <col min="11267" max="11267" width="15.44140625" style="185" customWidth="1"/>
    <col min="11268" max="11268" width="13.109375" style="185" customWidth="1"/>
    <col min="11269" max="11269" width="11.88671875" style="185" customWidth="1"/>
    <col min="11270" max="11517" width="9.109375" style="185"/>
    <col min="11518" max="11518" width="6.6640625" style="185" customWidth="1"/>
    <col min="11519" max="11519" width="13.33203125" style="185" customWidth="1"/>
    <col min="11520" max="11520" width="98.33203125" style="185" customWidth="1"/>
    <col min="11521" max="11521" width="6.109375" style="185" customWidth="1"/>
    <col min="11522" max="11522" width="9.33203125" style="185" customWidth="1"/>
    <col min="11523" max="11523" width="15.44140625" style="185" customWidth="1"/>
    <col min="11524" max="11524" width="13.109375" style="185" customWidth="1"/>
    <col min="11525" max="11525" width="11.88671875" style="185" customWidth="1"/>
    <col min="11526" max="11773" width="9.109375" style="185"/>
    <col min="11774" max="11774" width="6.6640625" style="185" customWidth="1"/>
    <col min="11775" max="11775" width="13.33203125" style="185" customWidth="1"/>
    <col min="11776" max="11776" width="98.33203125" style="185" customWidth="1"/>
    <col min="11777" max="11777" width="6.109375" style="185" customWidth="1"/>
    <col min="11778" max="11778" width="9.33203125" style="185" customWidth="1"/>
    <col min="11779" max="11779" width="15.44140625" style="185" customWidth="1"/>
    <col min="11780" max="11780" width="13.109375" style="185" customWidth="1"/>
    <col min="11781" max="11781" width="11.88671875" style="185" customWidth="1"/>
    <col min="11782" max="12029" width="9.109375" style="185"/>
    <col min="12030" max="12030" width="6.6640625" style="185" customWidth="1"/>
    <col min="12031" max="12031" width="13.33203125" style="185" customWidth="1"/>
    <col min="12032" max="12032" width="98.33203125" style="185" customWidth="1"/>
    <col min="12033" max="12033" width="6.109375" style="185" customWidth="1"/>
    <col min="12034" max="12034" width="9.33203125" style="185" customWidth="1"/>
    <col min="12035" max="12035" width="15.44140625" style="185" customWidth="1"/>
    <col min="12036" max="12036" width="13.109375" style="185" customWidth="1"/>
    <col min="12037" max="12037" width="11.88671875" style="185" customWidth="1"/>
    <col min="12038" max="12285" width="9.109375" style="185"/>
    <col min="12286" max="12286" width="6.6640625" style="185" customWidth="1"/>
    <col min="12287" max="12287" width="13.33203125" style="185" customWidth="1"/>
    <col min="12288" max="12288" width="98.33203125" style="185" customWidth="1"/>
    <col min="12289" max="12289" width="6.109375" style="185" customWidth="1"/>
    <col min="12290" max="12290" width="9.33203125" style="185" customWidth="1"/>
    <col min="12291" max="12291" width="15.44140625" style="185" customWidth="1"/>
    <col min="12292" max="12292" width="13.109375" style="185" customWidth="1"/>
    <col min="12293" max="12293" width="11.88671875" style="185" customWidth="1"/>
    <col min="12294" max="12541" width="9.109375" style="185"/>
    <col min="12542" max="12542" width="6.6640625" style="185" customWidth="1"/>
    <col min="12543" max="12543" width="13.33203125" style="185" customWidth="1"/>
    <col min="12544" max="12544" width="98.33203125" style="185" customWidth="1"/>
    <col min="12545" max="12545" width="6.109375" style="185" customWidth="1"/>
    <col min="12546" max="12546" width="9.33203125" style="185" customWidth="1"/>
    <col min="12547" max="12547" width="15.44140625" style="185" customWidth="1"/>
    <col min="12548" max="12548" width="13.109375" style="185" customWidth="1"/>
    <col min="12549" max="12549" width="11.88671875" style="185" customWidth="1"/>
    <col min="12550" max="12797" width="9.109375" style="185"/>
    <col min="12798" max="12798" width="6.6640625" style="185" customWidth="1"/>
    <col min="12799" max="12799" width="13.33203125" style="185" customWidth="1"/>
    <col min="12800" max="12800" width="98.33203125" style="185" customWidth="1"/>
    <col min="12801" max="12801" width="6.109375" style="185" customWidth="1"/>
    <col min="12802" max="12802" width="9.33203125" style="185" customWidth="1"/>
    <col min="12803" max="12803" width="15.44140625" style="185" customWidth="1"/>
    <col min="12804" max="12804" width="13.109375" style="185" customWidth="1"/>
    <col min="12805" max="12805" width="11.88671875" style="185" customWidth="1"/>
    <col min="12806" max="13053" width="9.109375" style="185"/>
    <col min="13054" max="13054" width="6.6640625" style="185" customWidth="1"/>
    <col min="13055" max="13055" width="13.33203125" style="185" customWidth="1"/>
    <col min="13056" max="13056" width="98.33203125" style="185" customWidth="1"/>
    <col min="13057" max="13057" width="6.109375" style="185" customWidth="1"/>
    <col min="13058" max="13058" width="9.33203125" style="185" customWidth="1"/>
    <col min="13059" max="13059" width="15.44140625" style="185" customWidth="1"/>
    <col min="13060" max="13060" width="13.109375" style="185" customWidth="1"/>
    <col min="13061" max="13061" width="11.88671875" style="185" customWidth="1"/>
    <col min="13062" max="13309" width="9.109375" style="185"/>
    <col min="13310" max="13310" width="6.6640625" style="185" customWidth="1"/>
    <col min="13311" max="13311" width="13.33203125" style="185" customWidth="1"/>
    <col min="13312" max="13312" width="98.33203125" style="185" customWidth="1"/>
    <col min="13313" max="13313" width="6.109375" style="185" customWidth="1"/>
    <col min="13314" max="13314" width="9.33203125" style="185" customWidth="1"/>
    <col min="13315" max="13315" width="15.44140625" style="185" customWidth="1"/>
    <col min="13316" max="13316" width="13.109375" style="185" customWidth="1"/>
    <col min="13317" max="13317" width="11.88671875" style="185" customWidth="1"/>
    <col min="13318" max="13565" width="9.109375" style="185"/>
    <col min="13566" max="13566" width="6.6640625" style="185" customWidth="1"/>
    <col min="13567" max="13567" width="13.33203125" style="185" customWidth="1"/>
    <col min="13568" max="13568" width="98.33203125" style="185" customWidth="1"/>
    <col min="13569" max="13569" width="6.109375" style="185" customWidth="1"/>
    <col min="13570" max="13570" width="9.33203125" style="185" customWidth="1"/>
    <col min="13571" max="13571" width="15.44140625" style="185" customWidth="1"/>
    <col min="13572" max="13572" width="13.109375" style="185" customWidth="1"/>
    <col min="13573" max="13573" width="11.88671875" style="185" customWidth="1"/>
    <col min="13574" max="13821" width="9.109375" style="185"/>
    <col min="13822" max="13822" width="6.6640625" style="185" customWidth="1"/>
    <col min="13823" max="13823" width="13.33203125" style="185" customWidth="1"/>
    <col min="13824" max="13824" width="98.33203125" style="185" customWidth="1"/>
    <col min="13825" max="13825" width="6.109375" style="185" customWidth="1"/>
    <col min="13826" max="13826" width="9.33203125" style="185" customWidth="1"/>
    <col min="13827" max="13827" width="15.44140625" style="185" customWidth="1"/>
    <col min="13828" max="13828" width="13.109375" style="185" customWidth="1"/>
    <col min="13829" max="13829" width="11.88671875" style="185" customWidth="1"/>
    <col min="13830" max="14077" width="9.109375" style="185"/>
    <col min="14078" max="14078" width="6.6640625" style="185" customWidth="1"/>
    <col min="14079" max="14079" width="13.33203125" style="185" customWidth="1"/>
    <col min="14080" max="14080" width="98.33203125" style="185" customWidth="1"/>
    <col min="14081" max="14081" width="6.109375" style="185" customWidth="1"/>
    <col min="14082" max="14082" width="9.33203125" style="185" customWidth="1"/>
    <col min="14083" max="14083" width="15.44140625" style="185" customWidth="1"/>
    <col min="14084" max="14084" width="13.109375" style="185" customWidth="1"/>
    <col min="14085" max="14085" width="11.88671875" style="185" customWidth="1"/>
    <col min="14086" max="14333" width="9.109375" style="185"/>
    <col min="14334" max="14334" width="6.6640625" style="185" customWidth="1"/>
    <col min="14335" max="14335" width="13.33203125" style="185" customWidth="1"/>
    <col min="14336" max="14336" width="98.33203125" style="185" customWidth="1"/>
    <col min="14337" max="14337" width="6.109375" style="185" customWidth="1"/>
    <col min="14338" max="14338" width="9.33203125" style="185" customWidth="1"/>
    <col min="14339" max="14339" width="15.44140625" style="185" customWidth="1"/>
    <col min="14340" max="14340" width="13.109375" style="185" customWidth="1"/>
    <col min="14341" max="14341" width="11.88671875" style="185" customWidth="1"/>
    <col min="14342" max="14589" width="9.109375" style="185"/>
    <col min="14590" max="14590" width="6.6640625" style="185" customWidth="1"/>
    <col min="14591" max="14591" width="13.33203125" style="185" customWidth="1"/>
    <col min="14592" max="14592" width="98.33203125" style="185" customWidth="1"/>
    <col min="14593" max="14593" width="6.109375" style="185" customWidth="1"/>
    <col min="14594" max="14594" width="9.33203125" style="185" customWidth="1"/>
    <col min="14595" max="14595" width="15.44140625" style="185" customWidth="1"/>
    <col min="14596" max="14596" width="13.109375" style="185" customWidth="1"/>
    <col min="14597" max="14597" width="11.88671875" style="185" customWidth="1"/>
    <col min="14598" max="14845" width="9.109375" style="185"/>
    <col min="14846" max="14846" width="6.6640625" style="185" customWidth="1"/>
    <col min="14847" max="14847" width="13.33203125" style="185" customWidth="1"/>
    <col min="14848" max="14848" width="98.33203125" style="185" customWidth="1"/>
    <col min="14849" max="14849" width="6.109375" style="185" customWidth="1"/>
    <col min="14850" max="14850" width="9.33203125" style="185" customWidth="1"/>
    <col min="14851" max="14851" width="15.44140625" style="185" customWidth="1"/>
    <col min="14852" max="14852" width="13.109375" style="185" customWidth="1"/>
    <col min="14853" max="14853" width="11.88671875" style="185" customWidth="1"/>
    <col min="14854" max="15101" width="9.109375" style="185"/>
    <col min="15102" max="15102" width="6.6640625" style="185" customWidth="1"/>
    <col min="15103" max="15103" width="13.33203125" style="185" customWidth="1"/>
    <col min="15104" max="15104" width="98.33203125" style="185" customWidth="1"/>
    <col min="15105" max="15105" width="6.109375" style="185" customWidth="1"/>
    <col min="15106" max="15106" width="9.33203125" style="185" customWidth="1"/>
    <col min="15107" max="15107" width="15.44140625" style="185" customWidth="1"/>
    <col min="15108" max="15108" width="13.109375" style="185" customWidth="1"/>
    <col min="15109" max="15109" width="11.88671875" style="185" customWidth="1"/>
    <col min="15110" max="15357" width="9.109375" style="185"/>
    <col min="15358" max="15358" width="6.6640625" style="185" customWidth="1"/>
    <col min="15359" max="15359" width="13.33203125" style="185" customWidth="1"/>
    <col min="15360" max="15360" width="98.33203125" style="185" customWidth="1"/>
    <col min="15361" max="15361" width="6.109375" style="185" customWidth="1"/>
    <col min="15362" max="15362" width="9.33203125" style="185" customWidth="1"/>
    <col min="15363" max="15363" width="15.44140625" style="185" customWidth="1"/>
    <col min="15364" max="15364" width="13.109375" style="185" customWidth="1"/>
    <col min="15365" max="15365" width="11.88671875" style="185" customWidth="1"/>
    <col min="15366" max="15613" width="9.109375" style="185"/>
    <col min="15614" max="15614" width="6.6640625" style="185" customWidth="1"/>
    <col min="15615" max="15615" width="13.33203125" style="185" customWidth="1"/>
    <col min="15616" max="15616" width="98.33203125" style="185" customWidth="1"/>
    <col min="15617" max="15617" width="6.109375" style="185" customWidth="1"/>
    <col min="15618" max="15618" width="9.33203125" style="185" customWidth="1"/>
    <col min="15619" max="15619" width="15.44140625" style="185" customWidth="1"/>
    <col min="15620" max="15620" width="13.109375" style="185" customWidth="1"/>
    <col min="15621" max="15621" width="11.88671875" style="185" customWidth="1"/>
    <col min="15622" max="15869" width="9.109375" style="185"/>
    <col min="15870" max="15870" width="6.6640625" style="185" customWidth="1"/>
    <col min="15871" max="15871" width="13.33203125" style="185" customWidth="1"/>
    <col min="15872" max="15872" width="98.33203125" style="185" customWidth="1"/>
    <col min="15873" max="15873" width="6.109375" style="185" customWidth="1"/>
    <col min="15874" max="15874" width="9.33203125" style="185" customWidth="1"/>
    <col min="15875" max="15875" width="15.44140625" style="185" customWidth="1"/>
    <col min="15876" max="15876" width="13.109375" style="185" customWidth="1"/>
    <col min="15877" max="15877" width="11.88671875" style="185" customWidth="1"/>
    <col min="15878" max="16125" width="9.109375" style="185"/>
    <col min="16126" max="16126" width="6.6640625" style="185" customWidth="1"/>
    <col min="16127" max="16127" width="13.33203125" style="185" customWidth="1"/>
    <col min="16128" max="16128" width="98.33203125" style="185" customWidth="1"/>
    <col min="16129" max="16129" width="6.109375" style="185" customWidth="1"/>
    <col min="16130" max="16130" width="9.33203125" style="185" customWidth="1"/>
    <col min="16131" max="16131" width="15.44140625" style="185" customWidth="1"/>
    <col min="16132" max="16132" width="13.109375" style="185" customWidth="1"/>
    <col min="16133" max="16133" width="11.88671875" style="185" customWidth="1"/>
    <col min="16134" max="16383" width="9.109375" style="185"/>
    <col min="16384" max="16384" width="9.109375" style="185" customWidth="1"/>
  </cols>
  <sheetData>
    <row r="1" spans="1:6" ht="59.4" customHeight="1">
      <c r="A1" s="107" t="s">
        <v>11</v>
      </c>
      <c r="B1" s="338" t="s">
        <v>739</v>
      </c>
      <c r="C1" s="339"/>
      <c r="D1" s="339"/>
      <c r="E1" s="339"/>
      <c r="F1" s="340"/>
    </row>
    <row r="2" spans="1:6" s="24" customFormat="1" ht="17.399999999999999">
      <c r="A2" s="320" t="s">
        <v>889</v>
      </c>
      <c r="B2" s="320"/>
      <c r="C2" s="320"/>
      <c r="D2" s="320"/>
      <c r="E2" s="320"/>
      <c r="F2" s="320"/>
    </row>
    <row r="3" spans="1:6" s="25" customFormat="1" ht="15.6">
      <c r="A3" s="341" t="s">
        <v>894</v>
      </c>
      <c r="B3" s="341"/>
      <c r="C3" s="341"/>
      <c r="D3" s="341"/>
      <c r="E3" s="341"/>
      <c r="F3" s="341"/>
    </row>
    <row r="4" spans="1:6" s="26" customFormat="1" ht="15.6">
      <c r="A4" s="341" t="s">
        <v>0</v>
      </c>
      <c r="B4" s="341"/>
      <c r="C4" s="341"/>
      <c r="D4" s="341"/>
      <c r="E4" s="341"/>
      <c r="F4" s="341"/>
    </row>
    <row r="5" spans="1:6" s="187" customFormat="1" ht="136.5" customHeight="1">
      <c r="A5" s="186" t="s">
        <v>531</v>
      </c>
      <c r="B5" s="186" t="s">
        <v>2</v>
      </c>
      <c r="C5" s="186" t="s">
        <v>3</v>
      </c>
      <c r="D5" s="186" t="s">
        <v>15</v>
      </c>
      <c r="E5" s="55" t="s">
        <v>760</v>
      </c>
      <c r="F5" s="56" t="s">
        <v>761</v>
      </c>
    </row>
    <row r="6" spans="1:6" s="189" customFormat="1" ht="19.5" customHeight="1">
      <c r="A6" s="188"/>
      <c r="B6" s="186"/>
      <c r="C6" s="60" t="s">
        <v>4</v>
      </c>
      <c r="D6" s="54" t="s">
        <v>5</v>
      </c>
      <c r="E6" s="60" t="s">
        <v>6</v>
      </c>
      <c r="F6" s="61" t="s">
        <v>7</v>
      </c>
    </row>
    <row r="7" spans="1:6" ht="15.75" hidden="1" customHeight="1">
      <c r="A7" s="190" t="s">
        <v>532</v>
      </c>
      <c r="B7" s="191" t="s">
        <v>533</v>
      </c>
      <c r="C7" s="337"/>
      <c r="D7" s="337"/>
      <c r="E7" s="337"/>
      <c r="F7" s="337"/>
    </row>
    <row r="8" spans="1:6" s="189" customFormat="1" ht="180.75" hidden="1" customHeight="1">
      <c r="A8" s="190" t="s">
        <v>534</v>
      </c>
      <c r="B8" s="193" t="s">
        <v>744</v>
      </c>
      <c r="C8" s="194" t="s">
        <v>535</v>
      </c>
      <c r="D8" s="195"/>
      <c r="E8" s="196">
        <v>130</v>
      </c>
      <c r="F8" s="197">
        <f t="shared" ref="F8:F11" si="0">E8*D8</f>
        <v>0</v>
      </c>
    </row>
    <row r="9" spans="1:6" s="189" customFormat="1" ht="12.75" hidden="1" customHeight="1">
      <c r="A9" s="190" t="s">
        <v>536</v>
      </c>
      <c r="B9" s="198" t="s">
        <v>537</v>
      </c>
      <c r="C9" s="194"/>
      <c r="D9" s="199"/>
      <c r="E9" s="200"/>
      <c r="F9" s="197">
        <f t="shared" si="0"/>
        <v>0</v>
      </c>
    </row>
    <row r="10" spans="1:6" s="189" customFormat="1" ht="89.25" hidden="1" customHeight="1">
      <c r="A10" s="190" t="s">
        <v>538</v>
      </c>
      <c r="B10" s="201" t="s">
        <v>539</v>
      </c>
      <c r="C10" s="194" t="s">
        <v>540</v>
      </c>
      <c r="D10" s="199"/>
      <c r="E10" s="196">
        <v>82735</v>
      </c>
      <c r="F10" s="197">
        <f t="shared" si="0"/>
        <v>0</v>
      </c>
    </row>
    <row r="11" spans="1:6" s="189" customFormat="1" ht="13.5" customHeight="1">
      <c r="A11" s="190" t="s">
        <v>541</v>
      </c>
      <c r="B11" s="198" t="s">
        <v>542</v>
      </c>
      <c r="C11" s="194"/>
      <c r="D11" s="199"/>
      <c r="E11" s="200"/>
      <c r="F11" s="197">
        <f t="shared" si="0"/>
        <v>0</v>
      </c>
    </row>
    <row r="12" spans="1:6" s="189" customFormat="1" ht="63" customHeight="1">
      <c r="A12" s="190" t="s">
        <v>543</v>
      </c>
      <c r="B12" s="201" t="s">
        <v>544</v>
      </c>
      <c r="C12" s="194" t="s">
        <v>545</v>
      </c>
      <c r="D12" s="202">
        <v>160</v>
      </c>
      <c r="E12" s="196">
        <v>290</v>
      </c>
      <c r="F12" s="197">
        <f>E12*D12</f>
        <v>46400</v>
      </c>
    </row>
    <row r="13" spans="1:6" ht="102" customHeight="1">
      <c r="A13" s="190" t="s">
        <v>546</v>
      </c>
      <c r="B13" s="201" t="s">
        <v>547</v>
      </c>
      <c r="C13" s="194" t="s">
        <v>548</v>
      </c>
      <c r="D13" s="203">
        <v>225</v>
      </c>
      <c r="E13" s="196">
        <v>245</v>
      </c>
      <c r="F13" s="197">
        <f t="shared" ref="F13:F76" si="1">E13*D13</f>
        <v>55125</v>
      </c>
    </row>
    <row r="14" spans="1:6" ht="79.2">
      <c r="A14" s="190" t="s">
        <v>549</v>
      </c>
      <c r="B14" s="201" t="s">
        <v>720</v>
      </c>
      <c r="C14" s="194" t="s">
        <v>550</v>
      </c>
      <c r="D14" s="202">
        <v>120</v>
      </c>
      <c r="E14" s="196">
        <v>2105</v>
      </c>
      <c r="F14" s="197">
        <f t="shared" si="1"/>
        <v>252600</v>
      </c>
    </row>
    <row r="15" spans="1:6" ht="112.5" customHeight="1">
      <c r="A15" s="190" t="s">
        <v>551</v>
      </c>
      <c r="B15" s="204" t="s">
        <v>742</v>
      </c>
      <c r="C15" s="194" t="s">
        <v>552</v>
      </c>
      <c r="D15" s="203">
        <v>700</v>
      </c>
      <c r="E15" s="196">
        <v>240</v>
      </c>
      <c r="F15" s="197">
        <f t="shared" si="1"/>
        <v>168000</v>
      </c>
    </row>
    <row r="16" spans="1:6" ht="13.5" hidden="1" customHeight="1">
      <c r="A16" s="190" t="s">
        <v>553</v>
      </c>
      <c r="B16" s="198" t="s">
        <v>554</v>
      </c>
      <c r="C16" s="194"/>
      <c r="D16" s="203"/>
      <c r="E16" s="205"/>
      <c r="F16" s="197">
        <f t="shared" si="1"/>
        <v>0</v>
      </c>
    </row>
    <row r="17" spans="1:6" ht="179.25" hidden="1" customHeight="1">
      <c r="A17" s="190" t="s">
        <v>555</v>
      </c>
      <c r="B17" s="201" t="s">
        <v>556</v>
      </c>
      <c r="C17" s="194" t="s">
        <v>557</v>
      </c>
      <c r="D17" s="203"/>
      <c r="E17" s="196">
        <v>440</v>
      </c>
      <c r="F17" s="197">
        <f t="shared" si="1"/>
        <v>0</v>
      </c>
    </row>
    <row r="18" spans="1:6" ht="15" hidden="1" customHeight="1">
      <c r="A18" s="190" t="s">
        <v>558</v>
      </c>
      <c r="B18" s="206" t="s">
        <v>559</v>
      </c>
      <c r="C18" s="207"/>
      <c r="D18" s="208"/>
      <c r="E18" s="205"/>
      <c r="F18" s="197">
        <f t="shared" si="1"/>
        <v>0</v>
      </c>
    </row>
    <row r="19" spans="1:6" ht="115.5" hidden="1" customHeight="1">
      <c r="A19" s="190" t="s">
        <v>560</v>
      </c>
      <c r="B19" s="209" t="s">
        <v>561</v>
      </c>
      <c r="C19" s="194" t="s">
        <v>535</v>
      </c>
      <c r="D19" s="203"/>
      <c r="E19" s="196">
        <v>2760</v>
      </c>
      <c r="F19" s="197">
        <f t="shared" si="1"/>
        <v>0</v>
      </c>
    </row>
    <row r="20" spans="1:6" ht="14.25" hidden="1" customHeight="1">
      <c r="A20" s="190" t="s">
        <v>562</v>
      </c>
      <c r="B20" s="210" t="s">
        <v>563</v>
      </c>
      <c r="C20" s="207"/>
      <c r="D20" s="208"/>
      <c r="E20" s="205"/>
      <c r="F20" s="197">
        <f t="shared" si="1"/>
        <v>0</v>
      </c>
    </row>
    <row r="21" spans="1:6" s="189" customFormat="1" ht="39" hidden="1" customHeight="1">
      <c r="A21" s="190" t="s">
        <v>564</v>
      </c>
      <c r="B21" s="211" t="s">
        <v>565</v>
      </c>
      <c r="C21" s="194" t="s">
        <v>566</v>
      </c>
      <c r="D21" s="203"/>
      <c r="E21" s="196">
        <v>5520</v>
      </c>
      <c r="F21" s="197">
        <f t="shared" si="1"/>
        <v>0</v>
      </c>
    </row>
    <row r="22" spans="1:6" s="189" customFormat="1" ht="39" hidden="1" customHeight="1">
      <c r="A22" s="190" t="s">
        <v>567</v>
      </c>
      <c r="B22" s="211" t="s">
        <v>568</v>
      </c>
      <c r="C22" s="194" t="s">
        <v>566</v>
      </c>
      <c r="D22" s="203"/>
      <c r="E22" s="196">
        <f>8500*1.15</f>
        <v>9775</v>
      </c>
      <c r="F22" s="197">
        <f t="shared" si="1"/>
        <v>0</v>
      </c>
    </row>
    <row r="23" spans="1:6" ht="13.5" hidden="1" customHeight="1">
      <c r="A23" s="190" t="s">
        <v>569</v>
      </c>
      <c r="B23" s="206" t="s">
        <v>570</v>
      </c>
      <c r="C23" s="212"/>
      <c r="D23" s="208"/>
      <c r="E23" s="205"/>
      <c r="F23" s="197">
        <f t="shared" si="1"/>
        <v>0</v>
      </c>
    </row>
    <row r="24" spans="1:6" s="189" customFormat="1" ht="141.75" hidden="1" customHeight="1">
      <c r="A24" s="190" t="s">
        <v>571</v>
      </c>
      <c r="B24" s="209" t="s">
        <v>572</v>
      </c>
      <c r="C24" s="194" t="s">
        <v>566</v>
      </c>
      <c r="D24" s="203"/>
      <c r="E24" s="196">
        <f>1000*1.15</f>
        <v>1150</v>
      </c>
      <c r="F24" s="197">
        <f t="shared" si="1"/>
        <v>0</v>
      </c>
    </row>
    <row r="25" spans="1:6" ht="15" hidden="1" customHeight="1">
      <c r="A25" s="190" t="s">
        <v>573</v>
      </c>
      <c r="B25" s="206" t="s">
        <v>574</v>
      </c>
      <c r="C25" s="212"/>
      <c r="D25" s="208"/>
      <c r="E25" s="205"/>
      <c r="F25" s="197">
        <f t="shared" si="1"/>
        <v>0</v>
      </c>
    </row>
    <row r="26" spans="1:6" ht="27" hidden="1" customHeight="1">
      <c r="A26" s="190" t="s">
        <v>575</v>
      </c>
      <c r="B26" s="211" t="s">
        <v>576</v>
      </c>
      <c r="C26" s="194" t="s">
        <v>8</v>
      </c>
      <c r="D26" s="203"/>
      <c r="E26" s="196">
        <v>116065</v>
      </c>
      <c r="F26" s="197">
        <f t="shared" si="1"/>
        <v>0</v>
      </c>
    </row>
    <row r="27" spans="1:6" ht="15.75" hidden="1" customHeight="1">
      <c r="A27" s="190" t="s">
        <v>577</v>
      </c>
      <c r="B27" s="206" t="s">
        <v>578</v>
      </c>
      <c r="C27" s="212"/>
      <c r="D27" s="208"/>
      <c r="E27" s="205"/>
      <c r="F27" s="197">
        <f t="shared" si="1"/>
        <v>0</v>
      </c>
    </row>
    <row r="28" spans="1:6" ht="103.5" customHeight="1">
      <c r="A28" s="190" t="s">
        <v>579</v>
      </c>
      <c r="B28" s="213" t="s">
        <v>580</v>
      </c>
      <c r="C28" s="194" t="s">
        <v>557</v>
      </c>
      <c r="D28" s="203">
        <v>35</v>
      </c>
      <c r="E28" s="196">
        <v>3660</v>
      </c>
      <c r="F28" s="197">
        <f t="shared" si="1"/>
        <v>128100</v>
      </c>
    </row>
    <row r="29" spans="1:6" ht="11.25" hidden="1" customHeight="1">
      <c r="A29" s="190" t="s">
        <v>581</v>
      </c>
      <c r="B29" s="214" t="s">
        <v>752</v>
      </c>
      <c r="C29" s="212"/>
      <c r="D29" s="208"/>
      <c r="E29" s="205"/>
      <c r="F29" s="197">
        <f t="shared" si="1"/>
        <v>0</v>
      </c>
    </row>
    <row r="30" spans="1:6" ht="162" hidden="1" customHeight="1">
      <c r="A30" s="190" t="s">
        <v>582</v>
      </c>
      <c r="B30" s="215" t="s">
        <v>583</v>
      </c>
      <c r="C30" s="194" t="s">
        <v>557</v>
      </c>
      <c r="D30" s="203"/>
      <c r="E30" s="196">
        <v>4140</v>
      </c>
      <c r="F30" s="197">
        <f t="shared" si="1"/>
        <v>0</v>
      </c>
    </row>
    <row r="31" spans="1:6" ht="87" hidden="1" customHeight="1">
      <c r="A31" s="190"/>
      <c r="B31" s="216" t="s">
        <v>745</v>
      </c>
      <c r="C31" s="194" t="s">
        <v>12</v>
      </c>
      <c r="D31" s="203"/>
      <c r="E31" s="196">
        <v>87050</v>
      </c>
      <c r="F31" s="197">
        <f t="shared" si="1"/>
        <v>0</v>
      </c>
    </row>
    <row r="32" spans="1:6" ht="1.5" hidden="1" customHeight="1">
      <c r="A32" s="217" t="s">
        <v>584</v>
      </c>
      <c r="B32" s="216" t="s">
        <v>746</v>
      </c>
      <c r="C32" s="194" t="s">
        <v>8</v>
      </c>
      <c r="D32" s="203"/>
      <c r="E32" s="196">
        <v>87050</v>
      </c>
      <c r="F32" s="197">
        <f t="shared" si="1"/>
        <v>0</v>
      </c>
    </row>
    <row r="33" spans="1:6" ht="144" hidden="1" customHeight="1">
      <c r="A33" s="217" t="s">
        <v>585</v>
      </c>
      <c r="B33" s="216" t="s">
        <v>586</v>
      </c>
      <c r="C33" s="194" t="s">
        <v>8</v>
      </c>
      <c r="D33" s="203"/>
      <c r="E33" s="196">
        <v>58035</v>
      </c>
      <c r="F33" s="197">
        <f t="shared" si="1"/>
        <v>0</v>
      </c>
    </row>
    <row r="34" spans="1:6" ht="144.75" hidden="1" customHeight="1">
      <c r="A34" s="217" t="s">
        <v>751</v>
      </c>
      <c r="B34" s="215" t="s">
        <v>754</v>
      </c>
      <c r="C34" s="194" t="s">
        <v>753</v>
      </c>
      <c r="D34" s="218"/>
      <c r="E34" s="196">
        <v>205</v>
      </c>
      <c r="F34" s="197">
        <f t="shared" si="1"/>
        <v>0</v>
      </c>
    </row>
    <row r="35" spans="1:6" s="189" customFormat="1" ht="15.75" hidden="1" customHeight="1">
      <c r="A35" s="190" t="s">
        <v>587</v>
      </c>
      <c r="B35" s="219" t="s">
        <v>588</v>
      </c>
      <c r="C35" s="194"/>
      <c r="D35" s="218"/>
      <c r="E35" s="220"/>
      <c r="F35" s="197">
        <f t="shared" si="1"/>
        <v>0</v>
      </c>
    </row>
    <row r="36" spans="1:6" ht="153.75" hidden="1" customHeight="1">
      <c r="A36" s="190" t="s">
        <v>589</v>
      </c>
      <c r="B36" s="209" t="s">
        <v>747</v>
      </c>
      <c r="C36" s="194" t="s">
        <v>566</v>
      </c>
      <c r="D36" s="203"/>
      <c r="E36" s="221">
        <v>6620</v>
      </c>
      <c r="F36" s="197">
        <f t="shared" si="1"/>
        <v>0</v>
      </c>
    </row>
    <row r="37" spans="1:6" ht="15.75" customHeight="1">
      <c r="A37" s="190" t="s">
        <v>590</v>
      </c>
      <c r="B37" s="214" t="s">
        <v>591</v>
      </c>
      <c r="C37" s="212"/>
      <c r="D37" s="208"/>
      <c r="E37" s="205"/>
      <c r="F37" s="197">
        <f t="shared" si="1"/>
        <v>0</v>
      </c>
    </row>
    <row r="38" spans="1:6" ht="78.75" customHeight="1">
      <c r="A38" s="190" t="s">
        <v>592</v>
      </c>
      <c r="B38" s="209" t="s">
        <v>593</v>
      </c>
      <c r="C38" s="194" t="s">
        <v>557</v>
      </c>
      <c r="D38" s="203">
        <v>250</v>
      </c>
      <c r="E38" s="196">
        <v>510</v>
      </c>
      <c r="F38" s="197">
        <f t="shared" si="1"/>
        <v>127500</v>
      </c>
    </row>
    <row r="39" spans="1:6" ht="40.5" hidden="1" customHeight="1">
      <c r="A39" s="190" t="s">
        <v>594</v>
      </c>
      <c r="B39" s="192" t="s">
        <v>595</v>
      </c>
      <c r="C39" s="194" t="s">
        <v>557</v>
      </c>
      <c r="D39" s="203"/>
      <c r="E39" s="196">
        <v>785</v>
      </c>
      <c r="F39" s="197">
        <f t="shared" si="1"/>
        <v>0</v>
      </c>
    </row>
    <row r="40" spans="1:6" ht="62.25" customHeight="1">
      <c r="A40" s="190" t="s">
        <v>596</v>
      </c>
      <c r="B40" s="209" t="s">
        <v>597</v>
      </c>
      <c r="C40" s="194" t="s">
        <v>557</v>
      </c>
      <c r="D40" s="203">
        <v>100</v>
      </c>
      <c r="E40" s="196">
        <v>350</v>
      </c>
      <c r="F40" s="197">
        <f t="shared" si="1"/>
        <v>35000</v>
      </c>
    </row>
    <row r="41" spans="1:6" ht="95.25" hidden="1" customHeight="1">
      <c r="A41" s="190" t="s">
        <v>598</v>
      </c>
      <c r="B41" s="216" t="s">
        <v>743</v>
      </c>
      <c r="C41" s="194" t="s">
        <v>557</v>
      </c>
      <c r="D41" s="203"/>
      <c r="E41" s="196">
        <v>1480</v>
      </c>
      <c r="F41" s="197">
        <f t="shared" si="1"/>
        <v>0</v>
      </c>
    </row>
    <row r="42" spans="1:6" ht="90" customHeight="1">
      <c r="A42" s="190" t="s">
        <v>599</v>
      </c>
      <c r="B42" s="222" t="s">
        <v>600</v>
      </c>
      <c r="C42" s="194" t="s">
        <v>557</v>
      </c>
      <c r="D42" s="218">
        <v>150</v>
      </c>
      <c r="E42" s="196">
        <v>455</v>
      </c>
      <c r="F42" s="197">
        <f t="shared" si="1"/>
        <v>68250</v>
      </c>
    </row>
    <row r="43" spans="1:6" ht="18.75" customHeight="1">
      <c r="A43" s="190" t="s">
        <v>601</v>
      </c>
      <c r="B43" s="191" t="s">
        <v>602</v>
      </c>
      <c r="C43" s="212"/>
      <c r="D43" s="208"/>
      <c r="E43" s="205"/>
      <c r="F43" s="197">
        <f t="shared" si="1"/>
        <v>0</v>
      </c>
    </row>
    <row r="44" spans="1:6" ht="89.25" customHeight="1">
      <c r="A44" s="190" t="s">
        <v>603</v>
      </c>
      <c r="B44" s="209" t="s">
        <v>604</v>
      </c>
      <c r="C44" s="194" t="s">
        <v>557</v>
      </c>
      <c r="D44" s="203">
        <v>40</v>
      </c>
      <c r="E44" s="196">
        <v>9870</v>
      </c>
      <c r="F44" s="197">
        <f t="shared" si="1"/>
        <v>394800</v>
      </c>
    </row>
    <row r="45" spans="1:6" ht="40.5" hidden="1" customHeight="1">
      <c r="A45" s="190" t="s">
        <v>605</v>
      </c>
      <c r="B45" s="209" t="s">
        <v>606</v>
      </c>
      <c r="C45" s="194" t="s">
        <v>557</v>
      </c>
      <c r="D45" s="203"/>
      <c r="E45" s="196">
        <f>10500*1.15</f>
        <v>12074.999999999998</v>
      </c>
      <c r="F45" s="197">
        <f t="shared" si="1"/>
        <v>0</v>
      </c>
    </row>
    <row r="46" spans="1:6" ht="66" hidden="1" customHeight="1">
      <c r="A46" s="190" t="s">
        <v>607</v>
      </c>
      <c r="B46" s="209" t="s">
        <v>608</v>
      </c>
      <c r="C46" s="194" t="s">
        <v>557</v>
      </c>
      <c r="D46" s="203"/>
      <c r="E46" s="196">
        <v>10655</v>
      </c>
      <c r="F46" s="197">
        <f t="shared" si="1"/>
        <v>0</v>
      </c>
    </row>
    <row r="47" spans="1:6" s="189" customFormat="1" ht="64.5" customHeight="1">
      <c r="A47" s="190" t="s">
        <v>607</v>
      </c>
      <c r="B47" s="209" t="s">
        <v>608</v>
      </c>
      <c r="C47" s="194" t="s">
        <v>557</v>
      </c>
      <c r="D47" s="203">
        <v>2</v>
      </c>
      <c r="E47" s="196">
        <v>10655</v>
      </c>
      <c r="F47" s="197">
        <f t="shared" si="1"/>
        <v>21310</v>
      </c>
    </row>
    <row r="48" spans="1:6" s="189" customFormat="1" ht="127.5" customHeight="1">
      <c r="A48" s="190" t="s">
        <v>609</v>
      </c>
      <c r="B48" s="209" t="s">
        <v>764</v>
      </c>
      <c r="C48" s="194" t="s">
        <v>557</v>
      </c>
      <c r="D48" s="203">
        <v>65</v>
      </c>
      <c r="E48" s="196">
        <v>13060</v>
      </c>
      <c r="F48" s="197">
        <f t="shared" si="1"/>
        <v>848900</v>
      </c>
    </row>
    <row r="49" spans="1:6" ht="105" hidden="1" customHeight="1">
      <c r="A49" s="190" t="s">
        <v>610</v>
      </c>
      <c r="B49" s="209" t="s">
        <v>763</v>
      </c>
      <c r="C49" s="194" t="s">
        <v>557</v>
      </c>
      <c r="D49" s="203"/>
      <c r="E49" s="196">
        <v>12410</v>
      </c>
      <c r="F49" s="197">
        <f t="shared" si="1"/>
        <v>0</v>
      </c>
    </row>
    <row r="50" spans="1:6" ht="131.25" hidden="1" customHeight="1">
      <c r="A50" s="190" t="s">
        <v>611</v>
      </c>
      <c r="B50" s="222" t="s">
        <v>765</v>
      </c>
      <c r="C50" s="194" t="s">
        <v>557</v>
      </c>
      <c r="D50" s="203"/>
      <c r="E50" s="196">
        <v>17120</v>
      </c>
      <c r="F50" s="197">
        <f t="shared" si="1"/>
        <v>0</v>
      </c>
    </row>
    <row r="51" spans="1:6" ht="82.5" hidden="1" customHeight="1">
      <c r="A51" s="190" t="s">
        <v>612</v>
      </c>
      <c r="B51" s="223" t="s">
        <v>766</v>
      </c>
      <c r="C51" s="194" t="s">
        <v>557</v>
      </c>
      <c r="D51" s="224"/>
      <c r="E51" s="196">
        <f>22400*1.15</f>
        <v>25759.999999999996</v>
      </c>
      <c r="F51" s="197">
        <f t="shared" si="1"/>
        <v>0</v>
      </c>
    </row>
    <row r="52" spans="1:6" ht="51" hidden="1" customHeight="1">
      <c r="A52" s="190" t="s">
        <v>613</v>
      </c>
      <c r="B52" s="225" t="s">
        <v>614</v>
      </c>
      <c r="C52" s="226" t="s">
        <v>12</v>
      </c>
      <c r="D52" s="227"/>
      <c r="E52" s="196">
        <f>5000*1.15</f>
        <v>5750</v>
      </c>
      <c r="F52" s="197">
        <f t="shared" si="1"/>
        <v>0</v>
      </c>
    </row>
    <row r="53" spans="1:6" ht="53.25" hidden="1" customHeight="1">
      <c r="A53" s="190" t="s">
        <v>615</v>
      </c>
      <c r="B53" s="225" t="s">
        <v>616</v>
      </c>
      <c r="C53" s="226" t="s">
        <v>12</v>
      </c>
      <c r="D53" s="227"/>
      <c r="E53" s="196">
        <f>100000*1.15</f>
        <v>114999.99999999999</v>
      </c>
      <c r="F53" s="197">
        <f t="shared" si="1"/>
        <v>0</v>
      </c>
    </row>
    <row r="54" spans="1:6" ht="41.25" hidden="1" customHeight="1">
      <c r="A54" s="190" t="s">
        <v>617</v>
      </c>
      <c r="B54" s="228" t="s">
        <v>618</v>
      </c>
      <c r="C54" s="226" t="s">
        <v>12</v>
      </c>
      <c r="D54" s="227"/>
      <c r="E54" s="196">
        <f>100000*1.15</f>
        <v>114999.99999999999</v>
      </c>
      <c r="F54" s="197">
        <f t="shared" si="1"/>
        <v>0</v>
      </c>
    </row>
    <row r="55" spans="1:6" ht="13.5" customHeight="1">
      <c r="A55" s="335" t="s">
        <v>619</v>
      </c>
      <c r="B55" s="219" t="s">
        <v>620</v>
      </c>
      <c r="C55" s="194"/>
      <c r="D55" s="218"/>
      <c r="E55" s="205"/>
      <c r="F55" s="197">
        <f t="shared" si="1"/>
        <v>0</v>
      </c>
    </row>
    <row r="56" spans="1:6" s="189" customFormat="1" ht="91.5" customHeight="1">
      <c r="A56" s="335"/>
      <c r="B56" s="204" t="s">
        <v>621</v>
      </c>
      <c r="C56" s="212"/>
      <c r="D56" s="208"/>
      <c r="E56" s="220"/>
      <c r="F56" s="197">
        <f t="shared" si="1"/>
        <v>0</v>
      </c>
    </row>
    <row r="57" spans="1:6" ht="29.25" customHeight="1">
      <c r="A57" s="190" t="s">
        <v>622</v>
      </c>
      <c r="B57" s="229" t="s">
        <v>623</v>
      </c>
      <c r="C57" s="194" t="s">
        <v>535</v>
      </c>
      <c r="D57" s="203">
        <v>150</v>
      </c>
      <c r="E57" s="196">
        <v>700</v>
      </c>
      <c r="F57" s="197">
        <f t="shared" si="1"/>
        <v>105000</v>
      </c>
    </row>
    <row r="58" spans="1:6" s="189" customFormat="1" ht="39.75" hidden="1" customHeight="1">
      <c r="A58" s="190" t="s">
        <v>624</v>
      </c>
      <c r="B58" s="229" t="s">
        <v>625</v>
      </c>
      <c r="C58" s="194" t="s">
        <v>535</v>
      </c>
      <c r="D58" s="203"/>
      <c r="E58" s="196">
        <v>900</v>
      </c>
      <c r="F58" s="197">
        <f t="shared" si="1"/>
        <v>0</v>
      </c>
    </row>
    <row r="59" spans="1:6" s="189" customFormat="1" ht="12" customHeight="1">
      <c r="A59" s="190" t="s">
        <v>626</v>
      </c>
      <c r="B59" s="230" t="s">
        <v>627</v>
      </c>
      <c r="C59" s="194"/>
      <c r="D59" s="203"/>
      <c r="E59" s="220"/>
      <c r="F59" s="197">
        <f t="shared" si="1"/>
        <v>0</v>
      </c>
    </row>
    <row r="60" spans="1:6" ht="64.5" customHeight="1">
      <c r="A60" s="190" t="s">
        <v>628</v>
      </c>
      <c r="B60" s="209" t="s">
        <v>629</v>
      </c>
      <c r="C60" s="194" t="s">
        <v>630</v>
      </c>
      <c r="D60" s="203">
        <v>3.5</v>
      </c>
      <c r="E60" s="196">
        <v>135650</v>
      </c>
      <c r="F60" s="197">
        <f t="shared" si="1"/>
        <v>474775</v>
      </c>
    </row>
    <row r="61" spans="1:6" s="189" customFormat="1" ht="12.75" customHeight="1">
      <c r="A61" s="190" t="s">
        <v>631</v>
      </c>
      <c r="B61" s="230" t="s">
        <v>632</v>
      </c>
      <c r="C61" s="231"/>
      <c r="D61" s="203"/>
      <c r="E61" s="220"/>
      <c r="F61" s="197">
        <f t="shared" si="1"/>
        <v>0</v>
      </c>
    </row>
    <row r="62" spans="1:6" s="189" customFormat="1" ht="155.25" customHeight="1">
      <c r="A62" s="190" t="s">
        <v>633</v>
      </c>
      <c r="B62" s="204" t="s">
        <v>634</v>
      </c>
      <c r="C62" s="194" t="s">
        <v>630</v>
      </c>
      <c r="D62" s="203">
        <v>0.1</v>
      </c>
      <c r="E62" s="196">
        <v>145080</v>
      </c>
      <c r="F62" s="197">
        <f t="shared" si="1"/>
        <v>14508</v>
      </c>
    </row>
    <row r="63" spans="1:6" s="189" customFormat="1" ht="15.75" customHeight="1">
      <c r="A63" s="190" t="s">
        <v>635</v>
      </c>
      <c r="B63" s="232" t="s">
        <v>636</v>
      </c>
      <c r="C63" s="231"/>
      <c r="D63" s="218"/>
      <c r="E63" s="220"/>
      <c r="F63" s="197">
        <f t="shared" si="1"/>
        <v>0</v>
      </c>
    </row>
    <row r="64" spans="1:6" s="189" customFormat="1" ht="91.5" customHeight="1">
      <c r="A64" s="190" t="s">
        <v>637</v>
      </c>
      <c r="B64" s="204" t="s">
        <v>638</v>
      </c>
      <c r="C64" s="194" t="s">
        <v>630</v>
      </c>
      <c r="D64" s="203"/>
      <c r="E64" s="196">
        <v>261145</v>
      </c>
      <c r="F64" s="197">
        <f t="shared" si="1"/>
        <v>0</v>
      </c>
    </row>
    <row r="65" spans="1:6" s="233" customFormat="1" ht="90" customHeight="1">
      <c r="A65" s="190" t="s">
        <v>639</v>
      </c>
      <c r="B65" s="204" t="s">
        <v>640</v>
      </c>
      <c r="C65" s="194" t="s">
        <v>641</v>
      </c>
      <c r="D65" s="203">
        <v>0.1</v>
      </c>
      <c r="E65" s="196">
        <v>188605</v>
      </c>
      <c r="F65" s="197">
        <f t="shared" si="1"/>
        <v>18860.5</v>
      </c>
    </row>
    <row r="66" spans="1:6" s="233" customFormat="1" ht="91.5" hidden="1" customHeight="1">
      <c r="A66" s="190" t="s">
        <v>642</v>
      </c>
      <c r="B66" s="204" t="s">
        <v>748</v>
      </c>
      <c r="C66" s="194" t="s">
        <v>641</v>
      </c>
      <c r="D66" s="203"/>
      <c r="E66" s="196">
        <v>217620</v>
      </c>
      <c r="F66" s="197">
        <f t="shared" si="1"/>
        <v>0</v>
      </c>
    </row>
    <row r="67" spans="1:6" s="233" customFormat="1" ht="91.5" hidden="1" customHeight="1">
      <c r="A67" s="190" t="s">
        <v>820</v>
      </c>
      <c r="B67" s="204" t="s">
        <v>748</v>
      </c>
      <c r="C67" s="194" t="s">
        <v>641</v>
      </c>
      <c r="D67" s="218"/>
      <c r="E67" s="196">
        <v>175545</v>
      </c>
      <c r="F67" s="197">
        <f t="shared" si="1"/>
        <v>0</v>
      </c>
    </row>
    <row r="68" spans="1:6" s="233" customFormat="1" ht="11.25" customHeight="1">
      <c r="A68" s="190" t="s">
        <v>643</v>
      </c>
      <c r="B68" s="234" t="s">
        <v>644</v>
      </c>
      <c r="C68" s="194"/>
      <c r="D68" s="218"/>
      <c r="E68" s="235"/>
      <c r="F68" s="197">
        <f t="shared" si="1"/>
        <v>0</v>
      </c>
    </row>
    <row r="69" spans="1:6" s="233" customFormat="1" ht="78.75" hidden="1" customHeight="1">
      <c r="A69" s="190" t="s">
        <v>645</v>
      </c>
      <c r="B69" s="204" t="s">
        <v>646</v>
      </c>
      <c r="C69" s="194" t="s">
        <v>557</v>
      </c>
      <c r="D69" s="203">
        <v>20</v>
      </c>
      <c r="E69" s="196">
        <v>11665</v>
      </c>
      <c r="F69" s="197">
        <f t="shared" si="1"/>
        <v>233300</v>
      </c>
    </row>
    <row r="70" spans="1:6" s="233" customFormat="1" ht="82.5" hidden="1" customHeight="1">
      <c r="A70" s="190" t="s">
        <v>647</v>
      </c>
      <c r="B70" s="204" t="s">
        <v>648</v>
      </c>
      <c r="C70" s="236" t="s">
        <v>535</v>
      </c>
      <c r="D70" s="203"/>
      <c r="E70" s="196">
        <v>8705</v>
      </c>
      <c r="F70" s="197">
        <f t="shared" si="1"/>
        <v>0</v>
      </c>
    </row>
    <row r="71" spans="1:6" s="189" customFormat="1" ht="52.8" hidden="1">
      <c r="A71" s="190" t="s">
        <v>649</v>
      </c>
      <c r="B71" s="234" t="s">
        <v>650</v>
      </c>
      <c r="C71" s="194" t="s">
        <v>535</v>
      </c>
      <c r="D71" s="203"/>
      <c r="E71" s="196">
        <v>660</v>
      </c>
      <c r="F71" s="197">
        <f t="shared" si="1"/>
        <v>0</v>
      </c>
    </row>
    <row r="72" spans="1:6" ht="50.25" customHeight="1">
      <c r="A72" s="190" t="s">
        <v>651</v>
      </c>
      <c r="B72" s="234" t="s">
        <v>652</v>
      </c>
      <c r="C72" s="194" t="s">
        <v>535</v>
      </c>
      <c r="D72" s="203">
        <v>265</v>
      </c>
      <c r="E72" s="196">
        <v>350</v>
      </c>
      <c r="F72" s="197">
        <f t="shared" si="1"/>
        <v>92750</v>
      </c>
    </row>
    <row r="73" spans="1:6" s="189" customFormat="1" ht="39.6" hidden="1">
      <c r="A73" s="190" t="s">
        <v>653</v>
      </c>
      <c r="B73" s="229" t="s">
        <v>654</v>
      </c>
      <c r="C73" s="194" t="s">
        <v>535</v>
      </c>
      <c r="D73" s="203"/>
      <c r="E73" s="196">
        <v>410</v>
      </c>
      <c r="F73" s="197">
        <f t="shared" si="1"/>
        <v>0</v>
      </c>
    </row>
    <row r="74" spans="1:6" s="189" customFormat="1" ht="38.25" hidden="1" customHeight="1">
      <c r="A74" s="190" t="s">
        <v>655</v>
      </c>
      <c r="B74" s="204" t="s">
        <v>656</v>
      </c>
      <c r="C74" s="194" t="s">
        <v>535</v>
      </c>
      <c r="D74" s="218"/>
      <c r="E74" s="196">
        <v>220</v>
      </c>
      <c r="F74" s="197">
        <f t="shared" si="1"/>
        <v>0</v>
      </c>
    </row>
    <row r="75" spans="1:6" s="189" customFormat="1" ht="38.25" hidden="1" customHeight="1">
      <c r="A75" s="190" t="s">
        <v>657</v>
      </c>
      <c r="B75" s="204" t="s">
        <v>658</v>
      </c>
      <c r="C75" s="194" t="s">
        <v>535</v>
      </c>
      <c r="D75" s="218"/>
      <c r="E75" s="196">
        <v>210</v>
      </c>
      <c r="F75" s="197">
        <f t="shared" si="1"/>
        <v>0</v>
      </c>
    </row>
    <row r="76" spans="1:6" s="189" customFormat="1" ht="14.25" customHeight="1">
      <c r="A76" s="190" t="s">
        <v>659</v>
      </c>
      <c r="B76" s="230" t="s">
        <v>660</v>
      </c>
      <c r="C76" s="194"/>
      <c r="D76" s="218"/>
      <c r="E76" s="237"/>
      <c r="F76" s="197">
        <f t="shared" si="1"/>
        <v>0</v>
      </c>
    </row>
    <row r="77" spans="1:6" s="189" customFormat="1" ht="156" hidden="1" customHeight="1">
      <c r="A77" s="190" t="s">
        <v>661</v>
      </c>
      <c r="B77" s="229" t="s">
        <v>662</v>
      </c>
      <c r="C77" s="194" t="s">
        <v>535</v>
      </c>
      <c r="D77" s="218"/>
      <c r="E77" s="196">
        <v>1745</v>
      </c>
      <c r="F77" s="197">
        <f t="shared" ref="F77:F108" si="2">E77*D77</f>
        <v>0</v>
      </c>
    </row>
    <row r="78" spans="1:6" s="189" customFormat="1" ht="27.75" hidden="1" customHeight="1">
      <c r="A78" s="190" t="s">
        <v>663</v>
      </c>
      <c r="B78" s="204" t="s">
        <v>664</v>
      </c>
      <c r="C78" s="194" t="s">
        <v>545</v>
      </c>
      <c r="D78" s="218"/>
      <c r="E78" s="196">
        <v>1450</v>
      </c>
      <c r="F78" s="197">
        <f t="shared" si="2"/>
        <v>0</v>
      </c>
    </row>
    <row r="79" spans="1:6" s="189" customFormat="1" ht="51.75" customHeight="1">
      <c r="A79" s="190" t="s">
        <v>823</v>
      </c>
      <c r="B79" s="204" t="s">
        <v>665</v>
      </c>
      <c r="C79" s="194" t="s">
        <v>535</v>
      </c>
      <c r="D79" s="203">
        <v>20</v>
      </c>
      <c r="E79" s="196">
        <v>395</v>
      </c>
      <c r="F79" s="197">
        <f t="shared" si="2"/>
        <v>7900</v>
      </c>
    </row>
    <row r="80" spans="1:6" s="189" customFormat="1" ht="12.75" hidden="1" customHeight="1">
      <c r="A80" s="190" t="s">
        <v>666</v>
      </c>
      <c r="B80" s="230" t="s">
        <v>667</v>
      </c>
      <c r="C80" s="194"/>
      <c r="D80" s="203"/>
      <c r="E80" s="237"/>
      <c r="F80" s="197">
        <f t="shared" si="2"/>
        <v>0</v>
      </c>
    </row>
    <row r="81" spans="1:6" s="189" customFormat="1" ht="76.5" hidden="1" customHeight="1">
      <c r="A81" s="190" t="s">
        <v>668</v>
      </c>
      <c r="B81" s="216" t="s">
        <v>669</v>
      </c>
      <c r="C81" s="194" t="s">
        <v>535</v>
      </c>
      <c r="D81" s="218"/>
      <c r="E81" s="196">
        <v>4645</v>
      </c>
      <c r="F81" s="197">
        <f t="shared" si="2"/>
        <v>0</v>
      </c>
    </row>
    <row r="82" spans="1:6" s="189" customFormat="1" ht="38.25" hidden="1" customHeight="1">
      <c r="A82" s="190" t="s">
        <v>670</v>
      </c>
      <c r="B82" s="216" t="s">
        <v>671</v>
      </c>
      <c r="C82" s="194" t="s">
        <v>535</v>
      </c>
      <c r="D82" s="203"/>
      <c r="E82" s="196">
        <v>6385</v>
      </c>
      <c r="F82" s="197">
        <f t="shared" si="2"/>
        <v>0</v>
      </c>
    </row>
    <row r="83" spans="1:6" s="189" customFormat="1" ht="78" hidden="1" customHeight="1">
      <c r="A83" s="190" t="s">
        <v>672</v>
      </c>
      <c r="B83" s="216" t="s">
        <v>673</v>
      </c>
      <c r="C83" s="194" t="s">
        <v>535</v>
      </c>
      <c r="D83" s="203"/>
      <c r="E83" s="196">
        <v>2325</v>
      </c>
      <c r="F83" s="197">
        <f t="shared" si="2"/>
        <v>0</v>
      </c>
    </row>
    <row r="84" spans="1:6" s="189" customFormat="1" ht="77.25" hidden="1" customHeight="1">
      <c r="A84" s="190" t="s">
        <v>674</v>
      </c>
      <c r="B84" s="216" t="s">
        <v>675</v>
      </c>
      <c r="C84" s="194" t="s">
        <v>535</v>
      </c>
      <c r="D84" s="203"/>
      <c r="E84" s="196">
        <v>2440</v>
      </c>
      <c r="F84" s="197">
        <f t="shared" si="2"/>
        <v>0</v>
      </c>
    </row>
    <row r="85" spans="1:6" s="189" customFormat="1" ht="0.75" hidden="1" customHeight="1">
      <c r="A85" s="190" t="s">
        <v>676</v>
      </c>
      <c r="B85" s="216" t="s">
        <v>677</v>
      </c>
      <c r="C85" s="194" t="s">
        <v>535</v>
      </c>
      <c r="D85" s="203"/>
      <c r="E85" s="196">
        <v>2555</v>
      </c>
      <c r="F85" s="197">
        <f t="shared" si="2"/>
        <v>0</v>
      </c>
    </row>
    <row r="86" spans="1:6" s="189" customFormat="1" ht="78" hidden="1" customHeight="1">
      <c r="A86" s="190" t="s">
        <v>678</v>
      </c>
      <c r="B86" s="216" t="s">
        <v>679</v>
      </c>
      <c r="C86" s="194" t="s">
        <v>535</v>
      </c>
      <c r="D86" s="203"/>
      <c r="E86" s="196">
        <v>2555</v>
      </c>
      <c r="F86" s="197">
        <f t="shared" si="2"/>
        <v>0</v>
      </c>
    </row>
    <row r="87" spans="1:6" s="189" customFormat="1" ht="90" hidden="1" customHeight="1">
      <c r="A87" s="190" t="s">
        <v>680</v>
      </c>
      <c r="B87" s="216" t="s">
        <v>681</v>
      </c>
      <c r="C87" s="194" t="s">
        <v>535</v>
      </c>
      <c r="D87" s="203"/>
      <c r="E87" s="196">
        <v>2440</v>
      </c>
      <c r="F87" s="197">
        <f t="shared" si="2"/>
        <v>0</v>
      </c>
    </row>
    <row r="88" spans="1:6" s="189" customFormat="1" ht="1.5" hidden="1" customHeight="1">
      <c r="A88" s="190" t="s">
        <v>682</v>
      </c>
      <c r="B88" s="204" t="s">
        <v>683</v>
      </c>
      <c r="C88" s="194" t="s">
        <v>535</v>
      </c>
      <c r="D88" s="203"/>
      <c r="E88" s="196">
        <v>235</v>
      </c>
      <c r="F88" s="197">
        <f t="shared" si="2"/>
        <v>0</v>
      </c>
    </row>
    <row r="89" spans="1:6" s="189" customFormat="1" ht="252" hidden="1" customHeight="1">
      <c r="A89" s="190" t="s">
        <v>684</v>
      </c>
      <c r="B89" s="216" t="s">
        <v>685</v>
      </c>
      <c r="C89" s="194" t="s">
        <v>535</v>
      </c>
      <c r="D89" s="218"/>
      <c r="E89" s="196">
        <v>6965</v>
      </c>
      <c r="F89" s="197">
        <f t="shared" si="2"/>
        <v>0</v>
      </c>
    </row>
    <row r="90" spans="1:6" s="189" customFormat="1" ht="15.75" hidden="1" customHeight="1">
      <c r="A90" s="190" t="s">
        <v>686</v>
      </c>
      <c r="B90" s="238" t="s">
        <v>687</v>
      </c>
      <c r="C90" s="212"/>
      <c r="D90" s="218"/>
      <c r="E90" s="205"/>
      <c r="F90" s="197">
        <f t="shared" si="2"/>
        <v>0</v>
      </c>
    </row>
    <row r="91" spans="1:6" s="189" customFormat="1" ht="26.4" hidden="1">
      <c r="A91" s="190" t="s">
        <v>688</v>
      </c>
      <c r="B91" s="216" t="s">
        <v>689</v>
      </c>
      <c r="C91" s="207" t="s">
        <v>12</v>
      </c>
      <c r="D91" s="218"/>
      <c r="E91" s="196">
        <v>3485</v>
      </c>
      <c r="F91" s="197">
        <f t="shared" si="2"/>
        <v>0</v>
      </c>
    </row>
    <row r="92" spans="1:6" s="189" customFormat="1" ht="39.6" hidden="1">
      <c r="A92" s="190" t="s">
        <v>690</v>
      </c>
      <c r="B92" s="216" t="s">
        <v>691</v>
      </c>
      <c r="C92" s="207" t="s">
        <v>12</v>
      </c>
      <c r="D92" s="218"/>
      <c r="E92" s="196">
        <v>2325</v>
      </c>
      <c r="F92" s="197">
        <f t="shared" si="2"/>
        <v>0</v>
      </c>
    </row>
    <row r="93" spans="1:6" s="189" customFormat="1" ht="26.4" hidden="1">
      <c r="A93" s="190" t="s">
        <v>692</v>
      </c>
      <c r="B93" s="239" t="s">
        <v>693</v>
      </c>
      <c r="C93" s="207" t="s">
        <v>12</v>
      </c>
      <c r="D93" s="218"/>
      <c r="E93" s="196">
        <v>2325</v>
      </c>
      <c r="F93" s="197">
        <f t="shared" si="2"/>
        <v>0</v>
      </c>
    </row>
    <row r="94" spans="1:6" s="189" customFormat="1" ht="40.5" hidden="1" customHeight="1">
      <c r="A94" s="190" t="s">
        <v>694</v>
      </c>
      <c r="B94" s="216" t="s">
        <v>695</v>
      </c>
      <c r="C94" s="207" t="s">
        <v>12</v>
      </c>
      <c r="D94" s="218"/>
      <c r="E94" s="196">
        <v>3485</v>
      </c>
      <c r="F94" s="197">
        <f t="shared" si="2"/>
        <v>0</v>
      </c>
    </row>
    <row r="95" spans="1:6" s="189" customFormat="1" ht="30.75" hidden="1" customHeight="1">
      <c r="A95" s="190" t="s">
        <v>696</v>
      </c>
      <c r="B95" s="216" t="s">
        <v>697</v>
      </c>
      <c r="C95" s="207" t="s">
        <v>12</v>
      </c>
      <c r="D95" s="218"/>
      <c r="E95" s="196">
        <v>2325</v>
      </c>
      <c r="F95" s="197">
        <f t="shared" si="2"/>
        <v>0</v>
      </c>
    </row>
    <row r="96" spans="1:6" s="189" customFormat="1" ht="39.75" hidden="1" customHeight="1">
      <c r="A96" s="190" t="s">
        <v>698</v>
      </c>
      <c r="B96" s="216" t="s">
        <v>699</v>
      </c>
      <c r="C96" s="207" t="s">
        <v>12</v>
      </c>
      <c r="D96" s="218"/>
      <c r="E96" s="196">
        <v>2325</v>
      </c>
      <c r="F96" s="197">
        <f t="shared" si="2"/>
        <v>0</v>
      </c>
    </row>
    <row r="97" spans="1:6" s="189" customFormat="1" ht="40.5" hidden="1" customHeight="1">
      <c r="A97" s="190" t="s">
        <v>700</v>
      </c>
      <c r="B97" s="216" t="s">
        <v>701</v>
      </c>
      <c r="C97" s="207" t="s">
        <v>12</v>
      </c>
      <c r="D97" s="218"/>
      <c r="E97" s="196">
        <v>2325</v>
      </c>
      <c r="F97" s="197">
        <f t="shared" si="2"/>
        <v>0</v>
      </c>
    </row>
    <row r="98" spans="1:6" s="189" customFormat="1" ht="1.5" hidden="1" customHeight="1">
      <c r="A98" s="190" t="s">
        <v>702</v>
      </c>
      <c r="B98" s="216" t="s">
        <v>703</v>
      </c>
      <c r="C98" s="207" t="s">
        <v>12</v>
      </c>
      <c r="D98" s="218"/>
      <c r="E98" s="196">
        <v>4545</v>
      </c>
      <c r="F98" s="197">
        <f t="shared" si="2"/>
        <v>0</v>
      </c>
    </row>
    <row r="99" spans="1:6" s="189" customFormat="1" ht="30.75" hidden="1" customHeight="1">
      <c r="A99" s="190" t="s">
        <v>704</v>
      </c>
      <c r="B99" s="216" t="s">
        <v>705</v>
      </c>
      <c r="C99" s="207" t="s">
        <v>12</v>
      </c>
      <c r="D99" s="218"/>
      <c r="E99" s="196">
        <v>2905</v>
      </c>
      <c r="F99" s="197">
        <f t="shared" si="2"/>
        <v>0</v>
      </c>
    </row>
    <row r="100" spans="1:6" s="189" customFormat="1" ht="37.5" hidden="1" customHeight="1">
      <c r="A100" s="190" t="s">
        <v>706</v>
      </c>
      <c r="B100" s="216" t="s">
        <v>707</v>
      </c>
      <c r="C100" s="207" t="s">
        <v>12</v>
      </c>
      <c r="D100" s="218"/>
      <c r="E100" s="196">
        <v>2905</v>
      </c>
      <c r="F100" s="197">
        <f t="shared" si="2"/>
        <v>0</v>
      </c>
    </row>
    <row r="101" spans="1:6" s="189" customFormat="1" ht="36" hidden="1" customHeight="1">
      <c r="A101" s="190" t="s">
        <v>708</v>
      </c>
      <c r="B101" s="216" t="s">
        <v>749</v>
      </c>
      <c r="C101" s="207" t="s">
        <v>12</v>
      </c>
      <c r="D101" s="218"/>
      <c r="E101" s="196">
        <v>2325</v>
      </c>
      <c r="F101" s="197">
        <f t="shared" si="2"/>
        <v>0</v>
      </c>
    </row>
    <row r="102" spans="1:6" s="189" customFormat="1" ht="46.5" hidden="1" customHeight="1">
      <c r="A102" s="190" t="s">
        <v>709</v>
      </c>
      <c r="B102" s="216" t="s">
        <v>750</v>
      </c>
      <c r="C102" s="207" t="s">
        <v>12</v>
      </c>
      <c r="D102" s="218"/>
      <c r="E102" s="196">
        <v>1160</v>
      </c>
      <c r="F102" s="197">
        <f t="shared" si="2"/>
        <v>0</v>
      </c>
    </row>
    <row r="103" spans="1:6" s="189" customFormat="1" ht="63" hidden="1" customHeight="1">
      <c r="A103" s="190" t="s">
        <v>710</v>
      </c>
      <c r="B103" s="216" t="s">
        <v>711</v>
      </c>
      <c r="C103" s="212" t="s">
        <v>712</v>
      </c>
      <c r="D103" s="218"/>
      <c r="E103" s="196">
        <v>4645</v>
      </c>
      <c r="F103" s="197">
        <f t="shared" si="2"/>
        <v>0</v>
      </c>
    </row>
    <row r="104" spans="1:6" s="189" customFormat="1" ht="15.75" hidden="1" customHeight="1">
      <c r="A104" s="190" t="s">
        <v>713</v>
      </c>
      <c r="B104" s="188" t="s">
        <v>714</v>
      </c>
      <c r="C104" s="212"/>
      <c r="D104" s="218"/>
      <c r="E104" s="196"/>
      <c r="F104" s="197">
        <f t="shared" si="2"/>
        <v>0</v>
      </c>
    </row>
    <row r="105" spans="1:6" s="189" customFormat="1" ht="38.25" hidden="1" customHeight="1">
      <c r="A105" s="190" t="s">
        <v>715</v>
      </c>
      <c r="B105" s="240" t="s">
        <v>716</v>
      </c>
      <c r="C105" s="212" t="s">
        <v>12</v>
      </c>
      <c r="D105" s="218"/>
      <c r="E105" s="196">
        <v>14510</v>
      </c>
      <c r="F105" s="197">
        <f t="shared" si="2"/>
        <v>0</v>
      </c>
    </row>
    <row r="106" spans="1:6" s="189" customFormat="1" ht="44.25" hidden="1" customHeight="1">
      <c r="A106" s="190" t="s">
        <v>717</v>
      </c>
      <c r="B106" s="241" t="s">
        <v>718</v>
      </c>
      <c r="C106" s="212" t="s">
        <v>712</v>
      </c>
      <c r="D106" s="218"/>
      <c r="E106" s="196">
        <v>3485</v>
      </c>
      <c r="F106" s="197">
        <f t="shared" si="2"/>
        <v>0</v>
      </c>
    </row>
    <row r="107" spans="1:6" s="189" customFormat="1" ht="39" hidden="1" customHeight="1">
      <c r="A107" s="190" t="s">
        <v>789</v>
      </c>
      <c r="B107" s="242" t="s">
        <v>791</v>
      </c>
      <c r="C107" s="212" t="s">
        <v>712</v>
      </c>
      <c r="D107" s="218"/>
      <c r="E107" s="196">
        <v>1740960</v>
      </c>
      <c r="F107" s="197">
        <f t="shared" si="2"/>
        <v>0</v>
      </c>
    </row>
    <row r="108" spans="1:6" s="189" customFormat="1" ht="39" hidden="1" customHeight="1">
      <c r="A108" s="190" t="s">
        <v>790</v>
      </c>
      <c r="B108" s="242" t="s">
        <v>792</v>
      </c>
      <c r="C108" s="212" t="s">
        <v>712</v>
      </c>
      <c r="D108" s="218"/>
      <c r="E108" s="196">
        <v>316540</v>
      </c>
      <c r="F108" s="197">
        <f t="shared" si="2"/>
        <v>0</v>
      </c>
    </row>
    <row r="109" spans="1:6" ht="47.25" customHeight="1">
      <c r="A109" s="243"/>
      <c r="B109" s="244" t="s">
        <v>737</v>
      </c>
      <c r="C109" s="336"/>
      <c r="D109" s="336"/>
      <c r="E109" s="245"/>
      <c r="F109" s="246">
        <f>SUM(F8:F108)</f>
        <v>3093078.5</v>
      </c>
    </row>
    <row r="110" spans="1:6" ht="19.5" customHeight="1">
      <c r="D110" s="247"/>
    </row>
    <row r="111" spans="1:6" ht="18" customHeight="1">
      <c r="B111" s="249"/>
    </row>
    <row r="112" spans="1:6" ht="39.9" customHeight="1">
      <c r="A112" s="251"/>
      <c r="B112" s="189"/>
      <c r="C112" s="252"/>
      <c r="E112" s="251"/>
      <c r="F112" s="253"/>
    </row>
    <row r="113" spans="1:4" ht="39.9" customHeight="1">
      <c r="A113" s="251"/>
      <c r="B113" s="189"/>
      <c r="D113" s="254"/>
    </row>
    <row r="114" spans="1:4" ht="99" customHeight="1">
      <c r="B114" s="249"/>
    </row>
    <row r="115" spans="1:4" ht="18" customHeight="1"/>
    <row r="116" spans="1:4" ht="39.9" customHeight="1"/>
    <row r="117" spans="1:4" ht="39.9" customHeight="1"/>
    <row r="118" spans="1:4" ht="39.9" customHeight="1"/>
    <row r="119" spans="1:4" ht="39.9" customHeight="1"/>
    <row r="120" spans="1:4" ht="22.5" customHeight="1"/>
    <row r="121" spans="1:4" ht="97.5" customHeight="1">
      <c r="B121" s="249"/>
    </row>
    <row r="122" spans="1:4" ht="27" customHeight="1"/>
    <row r="123" spans="1:4" ht="39.9" customHeight="1"/>
    <row r="124" spans="1:4" ht="39.9" customHeight="1"/>
    <row r="125" spans="1:4" ht="22.5" customHeight="1"/>
    <row r="126" spans="1:4" ht="81.75" customHeight="1">
      <c r="B126" s="249"/>
    </row>
    <row r="127" spans="1:4" ht="40.5" customHeight="1"/>
    <row r="128" spans="1:4" ht="21" customHeight="1"/>
    <row r="129" spans="1:6" ht="57.75" customHeight="1">
      <c r="B129" s="249"/>
    </row>
    <row r="130" spans="1:6" ht="24.75" customHeight="1"/>
    <row r="131" spans="1:6" ht="39.9" customHeight="1"/>
    <row r="132" spans="1:6" ht="39.9" customHeight="1"/>
    <row r="133" spans="1:6" ht="39.9" customHeight="1"/>
    <row r="134" spans="1:6" ht="39.9" customHeight="1"/>
    <row r="135" spans="1:6" ht="39.9" customHeight="1"/>
    <row r="136" spans="1:6" ht="39.9" customHeight="1"/>
    <row r="137" spans="1:6" ht="39.9" customHeight="1">
      <c r="A137" s="251"/>
      <c r="B137" s="189"/>
      <c r="C137" s="252"/>
      <c r="E137" s="251"/>
      <c r="F137" s="253"/>
    </row>
    <row r="138" spans="1:6" ht="39.9" customHeight="1">
      <c r="A138" s="251"/>
      <c r="B138" s="189"/>
      <c r="C138" s="252"/>
      <c r="D138" s="254"/>
    </row>
    <row r="139" spans="1:6" ht="39.9" customHeight="1">
      <c r="B139" s="249"/>
    </row>
    <row r="140" spans="1:6" ht="21.75" customHeight="1"/>
    <row r="141" spans="1:6" ht="39.9" customHeight="1">
      <c r="B141" s="249"/>
    </row>
    <row r="142" spans="1:6" s="187" customFormat="1" ht="30" customHeight="1">
      <c r="B142" s="185"/>
      <c r="C142" s="247"/>
      <c r="D142" s="250"/>
      <c r="F142" s="248"/>
    </row>
    <row r="143" spans="1:6" s="187" customFormat="1" ht="39.9" customHeight="1">
      <c r="B143" s="249"/>
      <c r="C143" s="247"/>
      <c r="D143" s="250"/>
      <c r="F143" s="248"/>
    </row>
    <row r="144" spans="1:6" s="187" customFormat="1" ht="30.75" customHeight="1">
      <c r="B144" s="185"/>
      <c r="C144" s="247"/>
      <c r="D144" s="250"/>
      <c r="F144" s="248"/>
    </row>
    <row r="145" spans="2:6" s="187" customFormat="1" ht="39.9" customHeight="1">
      <c r="B145" s="249"/>
      <c r="C145" s="247"/>
      <c r="D145" s="250"/>
      <c r="F145" s="248"/>
    </row>
    <row r="146" spans="2:6" s="187" customFormat="1" ht="22.5" customHeight="1">
      <c r="B146" s="185"/>
      <c r="C146" s="247"/>
      <c r="D146" s="250"/>
      <c r="F146" s="248"/>
    </row>
    <row r="147" spans="2:6" s="187" customFormat="1" ht="39.9" customHeight="1">
      <c r="B147" s="249"/>
      <c r="C147" s="247"/>
      <c r="D147" s="250"/>
      <c r="F147" s="248"/>
    </row>
    <row r="148" spans="2:6" s="187" customFormat="1" ht="24.75" customHeight="1">
      <c r="B148" s="185"/>
      <c r="C148" s="247"/>
      <c r="D148" s="250"/>
      <c r="F148" s="248"/>
    </row>
    <row r="149" spans="2:6" s="187" customFormat="1" ht="39.9" customHeight="1">
      <c r="B149" s="249"/>
      <c r="C149" s="247"/>
      <c r="D149" s="250"/>
      <c r="F149" s="248"/>
    </row>
    <row r="150" spans="2:6" s="187" customFormat="1" ht="24" customHeight="1">
      <c r="B150" s="185"/>
      <c r="C150" s="247"/>
      <c r="D150" s="250"/>
      <c r="F150" s="248"/>
    </row>
    <row r="151" spans="2:6" s="187" customFormat="1" ht="39.9" customHeight="1">
      <c r="B151" s="185"/>
      <c r="C151" s="247"/>
      <c r="D151" s="250"/>
      <c r="F151" s="248"/>
    </row>
    <row r="152" spans="2:6" s="187" customFormat="1" ht="25.5" customHeight="1">
      <c r="B152" s="185"/>
      <c r="C152" s="247"/>
      <c r="D152" s="250"/>
      <c r="F152" s="248"/>
    </row>
    <row r="153" spans="2:6" s="187" customFormat="1" ht="39.9" customHeight="1">
      <c r="B153" s="185"/>
      <c r="C153" s="247"/>
      <c r="D153" s="250"/>
      <c r="F153" s="248"/>
    </row>
    <row r="154" spans="2:6" s="187" customFormat="1" ht="27" customHeight="1">
      <c r="B154" s="185"/>
      <c r="C154" s="247"/>
      <c r="D154" s="250"/>
      <c r="F154" s="248"/>
    </row>
    <row r="155" spans="2:6" s="187" customFormat="1" ht="39.9" customHeight="1">
      <c r="B155" s="185"/>
      <c r="C155" s="247"/>
      <c r="D155" s="250"/>
      <c r="F155" s="248"/>
    </row>
    <row r="156" spans="2:6" s="187" customFormat="1" ht="15.75" customHeight="1">
      <c r="B156" s="185"/>
      <c r="C156" s="247"/>
      <c r="D156" s="250"/>
      <c r="F156" s="248"/>
    </row>
    <row r="157" spans="2:6" s="187" customFormat="1" ht="39.9" customHeight="1">
      <c r="B157" s="255"/>
      <c r="C157" s="247"/>
      <c r="D157" s="250"/>
      <c r="F157" s="248"/>
    </row>
    <row r="158" spans="2:6" s="187" customFormat="1" ht="24" customHeight="1">
      <c r="B158" s="185"/>
      <c r="C158" s="247"/>
      <c r="D158" s="250"/>
      <c r="F158" s="248"/>
    </row>
    <row r="159" spans="2:6" s="187" customFormat="1" ht="39.9" customHeight="1">
      <c r="B159" s="185"/>
      <c r="C159" s="247"/>
      <c r="D159" s="250"/>
      <c r="F159" s="248"/>
    </row>
    <row r="160" spans="2:6" s="187" customFormat="1" ht="24.75" customHeight="1">
      <c r="B160" s="185"/>
      <c r="C160" s="247"/>
      <c r="D160" s="250"/>
      <c r="F160" s="248"/>
    </row>
    <row r="161" spans="2:6" s="187" customFormat="1" ht="39.9" customHeight="1">
      <c r="B161" s="249"/>
      <c r="C161" s="247"/>
      <c r="D161" s="250"/>
      <c r="F161" s="248"/>
    </row>
    <row r="162" spans="2:6" s="187" customFormat="1" ht="39.9" customHeight="1">
      <c r="B162" s="185"/>
      <c r="C162" s="247"/>
      <c r="D162" s="250"/>
      <c r="F162" s="248"/>
    </row>
    <row r="163" spans="2:6" s="187" customFormat="1" ht="39.9" customHeight="1">
      <c r="B163" s="249"/>
      <c r="C163" s="247"/>
      <c r="D163" s="250"/>
      <c r="F163" s="248"/>
    </row>
    <row r="164" spans="2:6" s="187" customFormat="1" ht="22.5" customHeight="1">
      <c r="B164" s="185"/>
      <c r="C164" s="247"/>
      <c r="D164" s="250"/>
      <c r="F164" s="248"/>
    </row>
    <row r="165" spans="2:6" s="187" customFormat="1" ht="39.9" customHeight="1">
      <c r="B165" s="249"/>
      <c r="C165" s="247"/>
      <c r="D165" s="250"/>
      <c r="F165" s="248"/>
    </row>
    <row r="166" spans="2:6" s="187" customFormat="1" ht="30" customHeight="1">
      <c r="B166" s="185"/>
      <c r="C166" s="247"/>
      <c r="D166" s="250"/>
      <c r="F166" s="248"/>
    </row>
    <row r="167" spans="2:6" s="187" customFormat="1" ht="39.9" customHeight="1">
      <c r="B167" s="185"/>
      <c r="C167" s="247"/>
      <c r="D167" s="250"/>
      <c r="F167" s="248"/>
    </row>
    <row r="168" spans="2:6" s="187" customFormat="1" ht="30" customHeight="1">
      <c r="B168" s="185"/>
      <c r="C168" s="247"/>
      <c r="D168" s="250"/>
      <c r="F168" s="248"/>
    </row>
    <row r="169" spans="2:6" s="187" customFormat="1" ht="39.9" customHeight="1">
      <c r="B169" s="249"/>
      <c r="C169" s="247"/>
      <c r="D169" s="250"/>
      <c r="F169" s="248"/>
    </row>
    <row r="170" spans="2:6" s="187" customFormat="1" ht="39.9" customHeight="1">
      <c r="B170" s="185"/>
      <c r="C170" s="247"/>
      <c r="D170" s="250"/>
      <c r="F170" s="248"/>
    </row>
    <row r="171" spans="2:6" s="187" customFormat="1" ht="39.9" customHeight="1">
      <c r="B171" s="249"/>
      <c r="C171" s="247"/>
      <c r="D171" s="250"/>
      <c r="F171" s="248"/>
    </row>
    <row r="172" spans="2:6" s="187" customFormat="1" ht="39.9" customHeight="1">
      <c r="B172" s="185"/>
      <c r="C172" s="247"/>
      <c r="D172" s="250"/>
      <c r="F172" s="248"/>
    </row>
    <row r="173" spans="2:6" s="187" customFormat="1" ht="39.9" customHeight="1">
      <c r="B173" s="249"/>
      <c r="C173" s="247"/>
      <c r="D173" s="250"/>
      <c r="F173" s="248"/>
    </row>
    <row r="174" spans="2:6" ht="39.9" customHeight="1"/>
    <row r="175" spans="2:6" ht="39.9" customHeight="1">
      <c r="B175" s="249"/>
    </row>
    <row r="176" spans="2:6" ht="39.9" customHeight="1"/>
    <row r="177" spans="1:6" ht="39.9" customHeight="1">
      <c r="B177" s="249"/>
    </row>
    <row r="178" spans="1:6" ht="39.9" customHeight="1"/>
    <row r="179" spans="1:6" ht="39.9" customHeight="1">
      <c r="B179" s="249"/>
    </row>
    <row r="180" spans="1:6" ht="39.9" customHeight="1">
      <c r="A180" s="251"/>
      <c r="B180" s="189"/>
      <c r="C180" s="252"/>
      <c r="E180" s="251"/>
      <c r="F180" s="253"/>
    </row>
    <row r="181" spans="1:6" ht="39.9" customHeight="1">
      <c r="A181" s="251"/>
      <c r="B181" s="189"/>
      <c r="D181" s="254"/>
    </row>
    <row r="182" spans="1:6" ht="76.5" customHeight="1">
      <c r="B182" s="249"/>
    </row>
    <row r="183" spans="1:6" ht="66.75" customHeight="1">
      <c r="B183" s="249"/>
    </row>
    <row r="184" spans="1:6" ht="39.9" customHeight="1">
      <c r="A184" s="251"/>
      <c r="B184" s="189"/>
      <c r="C184" s="252"/>
      <c r="E184" s="251"/>
      <c r="F184" s="253"/>
    </row>
    <row r="185" spans="1:6" ht="39.9" customHeight="1">
      <c r="A185" s="251"/>
      <c r="B185" s="189"/>
      <c r="D185" s="254"/>
    </row>
    <row r="186" spans="1:6" ht="72.75" customHeight="1">
      <c r="B186" s="249"/>
    </row>
    <row r="187" spans="1:6" ht="39.9" customHeight="1">
      <c r="A187" s="251"/>
      <c r="B187" s="189"/>
      <c r="C187" s="252"/>
      <c r="E187" s="251"/>
      <c r="F187" s="253"/>
    </row>
    <row r="188" spans="1:6" ht="31.5" customHeight="1">
      <c r="A188" s="251"/>
      <c r="B188" s="189"/>
      <c r="D188" s="254"/>
    </row>
    <row r="189" spans="1:6" ht="61.5" customHeight="1">
      <c r="B189" s="249"/>
    </row>
    <row r="190" spans="1:6" ht="39.9" customHeight="1">
      <c r="A190" s="251"/>
      <c r="B190" s="189"/>
      <c r="C190" s="252"/>
      <c r="E190" s="251"/>
      <c r="F190" s="253"/>
    </row>
    <row r="191" spans="1:6" ht="30" customHeight="1">
      <c r="A191" s="251"/>
      <c r="B191" s="189"/>
      <c r="C191" s="252"/>
      <c r="D191" s="254"/>
      <c r="E191" s="251"/>
      <c r="F191" s="253"/>
    </row>
    <row r="192" spans="1:6" ht="54.75" customHeight="1">
      <c r="B192" s="249"/>
      <c r="D192" s="254"/>
    </row>
    <row r="193" ht="24.75"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row r="297" ht="39.9" customHeight="1"/>
    <row r="298" ht="39.9" customHeight="1"/>
    <row r="299" ht="39.9" customHeight="1"/>
    <row r="300" ht="39.9" customHeight="1"/>
    <row r="301" ht="39.9" customHeight="1"/>
    <row r="302" ht="39.9" customHeight="1"/>
    <row r="303" ht="39.9" customHeight="1"/>
    <row r="304" ht="39.9" customHeight="1"/>
    <row r="305" ht="39.9" customHeight="1"/>
    <row r="306" ht="39.9" customHeight="1"/>
    <row r="307" ht="39.9" customHeight="1"/>
    <row r="308" ht="39.9" customHeight="1"/>
    <row r="309" ht="39.9" customHeight="1"/>
    <row r="310" ht="39.9" customHeight="1"/>
    <row r="311" ht="39.9" customHeight="1"/>
    <row r="312" ht="39.9" customHeight="1"/>
    <row r="313" ht="39.9" customHeight="1"/>
    <row r="314" ht="39.9" customHeight="1"/>
    <row r="315" ht="39.9" customHeight="1"/>
    <row r="316" ht="39.9" customHeight="1"/>
    <row r="317" ht="39.9" customHeight="1"/>
    <row r="318" ht="39.9" customHeight="1"/>
    <row r="319" ht="39.9" customHeight="1"/>
    <row r="320" ht="39.9" customHeight="1"/>
    <row r="321" ht="39.9" customHeight="1"/>
    <row r="322" ht="39.9" customHeight="1"/>
    <row r="323" ht="39.9" customHeight="1"/>
    <row r="324" ht="39.9" customHeight="1"/>
    <row r="325" ht="39.9" customHeight="1"/>
    <row r="326" ht="39.9" customHeight="1"/>
    <row r="327" ht="39.9" customHeight="1"/>
    <row r="328" ht="39.9" customHeight="1"/>
    <row r="329" ht="39.9" customHeight="1"/>
    <row r="330" ht="39.9" customHeight="1"/>
    <row r="331" ht="39.9" customHeight="1"/>
    <row r="332" ht="39.9" customHeight="1"/>
    <row r="333" ht="39.9" customHeight="1"/>
    <row r="334" ht="39.9" customHeight="1"/>
    <row r="335" ht="39.9" customHeight="1"/>
    <row r="336" ht="39.9" customHeight="1"/>
    <row r="337" ht="39.9" customHeight="1"/>
    <row r="338" ht="39.9" customHeight="1"/>
    <row r="339" ht="39.9" customHeight="1"/>
    <row r="340" ht="39.9" customHeight="1"/>
    <row r="341" ht="39.9" customHeight="1"/>
    <row r="342" ht="39.9" customHeight="1"/>
    <row r="343" ht="39.9" customHeight="1"/>
    <row r="344" ht="39.9" customHeight="1"/>
    <row r="345" ht="39.9" customHeight="1"/>
    <row r="346" ht="39.9" customHeight="1"/>
    <row r="347" ht="39.9" customHeight="1"/>
    <row r="348" ht="39.9" customHeight="1"/>
    <row r="349" ht="39.9" customHeight="1"/>
    <row r="350" ht="39.9" customHeight="1"/>
    <row r="351" ht="39.9" customHeight="1"/>
    <row r="352" ht="39.9" customHeight="1"/>
    <row r="353" ht="39.9" customHeight="1"/>
    <row r="354" ht="39.9" customHeight="1"/>
    <row r="355" ht="39.9" customHeight="1"/>
    <row r="356" ht="39.9" customHeight="1"/>
    <row r="357" ht="39.9" customHeight="1"/>
    <row r="358" ht="39.9" customHeight="1"/>
  </sheetData>
  <sheetProtection password="CEE5" sheet="1" objects="1" scenarios="1" formatCells="0" formatColumns="0" formatRows="0"/>
  <autoFilter ref="D1:D358"/>
  <mergeCells count="7">
    <mergeCell ref="A55:A56"/>
    <mergeCell ref="C109:D109"/>
    <mergeCell ref="C7:F7"/>
    <mergeCell ref="B1:F1"/>
    <mergeCell ref="A2:F2"/>
    <mergeCell ref="A3:F3"/>
    <mergeCell ref="A4:F4"/>
  </mergeCells>
  <printOptions horizontalCentered="1"/>
  <pageMargins left="0.16" right="0.15" top="0.11" bottom="0.16" header="0.196850393700787" footer="0.16"/>
  <pageSetup paperSize="9" scale="59"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sheetPr>
  <dimension ref="A1:F37"/>
  <sheetViews>
    <sheetView view="pageBreakPreview" zoomScale="70" zoomScaleNormal="70" zoomScaleSheetLayoutView="70" workbookViewId="0">
      <selection activeCell="A4" sqref="A4:F4"/>
    </sheetView>
  </sheetViews>
  <sheetFormatPr defaultColWidth="9.109375" defaultRowHeight="14.4"/>
  <cols>
    <col min="1" max="1" width="25.44140625" style="256" customWidth="1"/>
    <col min="2" max="2" width="70" style="256" customWidth="1"/>
    <col min="3" max="3" width="16.6640625" style="256" customWidth="1"/>
    <col min="4" max="4" width="15.88671875" style="268" customWidth="1"/>
    <col min="5" max="5" width="29.33203125" style="256" customWidth="1"/>
    <col min="6" max="6" width="34.6640625" style="256" customWidth="1"/>
    <col min="7" max="7" width="9.109375" style="256" customWidth="1"/>
    <col min="8" max="16384" width="9.109375" style="256"/>
  </cols>
  <sheetData>
    <row r="1" spans="1:6" ht="112.5" customHeight="1">
      <c r="A1" s="107" t="s">
        <v>755</v>
      </c>
      <c r="B1" s="344" t="s">
        <v>499</v>
      </c>
      <c r="C1" s="345"/>
      <c r="D1" s="345"/>
      <c r="E1" s="345"/>
      <c r="F1" s="346"/>
    </row>
    <row r="2" spans="1:6" s="24" customFormat="1" ht="40.5" customHeight="1">
      <c r="A2" s="320" t="s">
        <v>889</v>
      </c>
      <c r="B2" s="320"/>
      <c r="C2" s="320"/>
      <c r="D2" s="320"/>
      <c r="E2" s="320"/>
      <c r="F2" s="320"/>
    </row>
    <row r="3" spans="1:6" s="25" customFormat="1" ht="18" customHeight="1">
      <c r="A3" s="341" t="s">
        <v>894</v>
      </c>
      <c r="B3" s="341"/>
      <c r="C3" s="341"/>
      <c r="D3" s="341"/>
      <c r="E3" s="341"/>
      <c r="F3" s="341"/>
    </row>
    <row r="4" spans="1:6" s="26" customFormat="1" ht="18" customHeight="1">
      <c r="A4" s="341" t="s">
        <v>0</v>
      </c>
      <c r="B4" s="341"/>
      <c r="C4" s="341"/>
      <c r="D4" s="341"/>
      <c r="E4" s="341"/>
      <c r="F4" s="341"/>
    </row>
    <row r="5" spans="1:6" ht="166.5" customHeight="1">
      <c r="A5" s="158" t="s">
        <v>1</v>
      </c>
      <c r="B5" s="158" t="s">
        <v>2</v>
      </c>
      <c r="C5" s="158" t="s">
        <v>3</v>
      </c>
      <c r="D5" s="158" t="s">
        <v>756</v>
      </c>
      <c r="E5" s="55" t="s">
        <v>760</v>
      </c>
      <c r="F5" s="55" t="s">
        <v>761</v>
      </c>
    </row>
    <row r="6" spans="1:6" ht="15.6">
      <c r="A6" s="86"/>
      <c r="B6" s="86"/>
      <c r="C6" s="60" t="s">
        <v>4</v>
      </c>
      <c r="D6" s="54" t="s">
        <v>5</v>
      </c>
      <c r="E6" s="60" t="s">
        <v>6</v>
      </c>
      <c r="F6" s="61" t="s">
        <v>7</v>
      </c>
    </row>
    <row r="7" spans="1:6" ht="87.75" customHeight="1">
      <c r="A7" s="257" t="s">
        <v>500</v>
      </c>
      <c r="B7" s="258" t="s">
        <v>784</v>
      </c>
      <c r="C7" s="257" t="s">
        <v>8</v>
      </c>
      <c r="D7" s="259">
        <v>8</v>
      </c>
      <c r="E7" s="260">
        <v>39570</v>
      </c>
      <c r="F7" s="261">
        <f>E7*D7</f>
        <v>316560</v>
      </c>
    </row>
    <row r="8" spans="1:6" ht="50.25" hidden="1" customHeight="1">
      <c r="A8" s="257" t="s">
        <v>501</v>
      </c>
      <c r="B8" s="258" t="s">
        <v>502</v>
      </c>
      <c r="C8" s="257" t="s">
        <v>503</v>
      </c>
      <c r="D8" s="259">
        <v>0</v>
      </c>
      <c r="E8" s="260">
        <v>9285</v>
      </c>
      <c r="F8" s="261">
        <f t="shared" ref="F8:F36" si="0">E8*D8</f>
        <v>0</v>
      </c>
    </row>
    <row r="9" spans="1:6" ht="43.5" hidden="1" customHeight="1">
      <c r="A9" s="257" t="s">
        <v>504</v>
      </c>
      <c r="B9" s="258" t="s">
        <v>505</v>
      </c>
      <c r="C9" s="257" t="s">
        <v>8</v>
      </c>
      <c r="D9" s="259">
        <v>0</v>
      </c>
      <c r="E9" s="260">
        <v>9865</v>
      </c>
      <c r="F9" s="261">
        <f t="shared" si="0"/>
        <v>0</v>
      </c>
    </row>
    <row r="10" spans="1:6" ht="55.5" hidden="1" customHeight="1">
      <c r="A10" s="257" t="s">
        <v>506</v>
      </c>
      <c r="B10" s="258" t="s">
        <v>507</v>
      </c>
      <c r="C10" s="257" t="s">
        <v>8</v>
      </c>
      <c r="D10" s="259">
        <v>0</v>
      </c>
      <c r="E10" s="260">
        <v>14510</v>
      </c>
      <c r="F10" s="261">
        <f t="shared" si="0"/>
        <v>0</v>
      </c>
    </row>
    <row r="11" spans="1:6" ht="66" hidden="1">
      <c r="A11" s="257" t="s">
        <v>508</v>
      </c>
      <c r="B11" s="258" t="s">
        <v>793</v>
      </c>
      <c r="C11" s="257" t="s">
        <v>8</v>
      </c>
      <c r="D11" s="259">
        <v>0</v>
      </c>
      <c r="E11" s="260">
        <v>29015</v>
      </c>
      <c r="F11" s="261">
        <f t="shared" si="0"/>
        <v>0</v>
      </c>
    </row>
    <row r="12" spans="1:6" ht="45" hidden="1" customHeight="1">
      <c r="A12" s="257" t="s">
        <v>794</v>
      </c>
      <c r="B12" s="258" t="s">
        <v>795</v>
      </c>
      <c r="C12" s="257" t="s">
        <v>8</v>
      </c>
      <c r="D12" s="259">
        <v>0</v>
      </c>
      <c r="E12" s="260">
        <v>19785</v>
      </c>
      <c r="F12" s="261">
        <f t="shared" si="0"/>
        <v>0</v>
      </c>
    </row>
    <row r="13" spans="1:6" ht="45" hidden="1" customHeight="1">
      <c r="A13" s="257" t="s">
        <v>796</v>
      </c>
      <c r="B13" s="258" t="s">
        <v>797</v>
      </c>
      <c r="C13" s="257" t="s">
        <v>8</v>
      </c>
      <c r="D13" s="259">
        <v>0</v>
      </c>
      <c r="E13" s="260">
        <v>2325</v>
      </c>
      <c r="F13" s="261">
        <f t="shared" si="0"/>
        <v>0</v>
      </c>
    </row>
    <row r="14" spans="1:6" ht="69.75" hidden="1" customHeight="1">
      <c r="A14" s="257" t="s">
        <v>798</v>
      </c>
      <c r="B14" s="258" t="s">
        <v>799</v>
      </c>
      <c r="C14" s="257" t="s">
        <v>8</v>
      </c>
      <c r="D14" s="259">
        <v>0</v>
      </c>
      <c r="E14" s="260">
        <v>134055</v>
      </c>
      <c r="F14" s="261">
        <f t="shared" si="0"/>
        <v>0</v>
      </c>
    </row>
    <row r="15" spans="1:6" ht="74.25" hidden="1" customHeight="1">
      <c r="A15" s="257" t="s">
        <v>509</v>
      </c>
      <c r="B15" s="258" t="s">
        <v>785</v>
      </c>
      <c r="C15" s="257" t="s">
        <v>8</v>
      </c>
      <c r="D15" s="259">
        <v>0</v>
      </c>
      <c r="E15" s="260">
        <v>3485</v>
      </c>
      <c r="F15" s="261">
        <f t="shared" si="0"/>
        <v>0</v>
      </c>
    </row>
    <row r="16" spans="1:6" ht="40.5" hidden="1" customHeight="1">
      <c r="A16" s="257" t="s">
        <v>510</v>
      </c>
      <c r="B16" s="258" t="s">
        <v>511</v>
      </c>
      <c r="C16" s="257" t="s">
        <v>8</v>
      </c>
      <c r="D16" s="259">
        <v>0</v>
      </c>
      <c r="E16" s="260">
        <v>203115</v>
      </c>
      <c r="F16" s="261">
        <f t="shared" si="0"/>
        <v>0</v>
      </c>
    </row>
    <row r="17" spans="1:6" ht="41.25" hidden="1" customHeight="1">
      <c r="A17" s="257" t="s">
        <v>512</v>
      </c>
      <c r="B17" s="258" t="s">
        <v>513</v>
      </c>
      <c r="C17" s="257" t="s">
        <v>8</v>
      </c>
      <c r="D17" s="259">
        <v>0</v>
      </c>
      <c r="E17" s="260">
        <v>145080</v>
      </c>
      <c r="F17" s="261">
        <f t="shared" si="0"/>
        <v>0</v>
      </c>
    </row>
    <row r="18" spans="1:6" ht="42.75" hidden="1" customHeight="1">
      <c r="A18" s="257" t="s">
        <v>514</v>
      </c>
      <c r="B18" s="258" t="s">
        <v>515</v>
      </c>
      <c r="C18" s="257" t="s">
        <v>8</v>
      </c>
      <c r="D18" s="259">
        <v>0</v>
      </c>
      <c r="E18" s="260">
        <v>3485</v>
      </c>
      <c r="F18" s="261">
        <f t="shared" si="0"/>
        <v>0</v>
      </c>
    </row>
    <row r="19" spans="1:6" ht="117.75" hidden="1" customHeight="1">
      <c r="A19" s="257" t="s">
        <v>516</v>
      </c>
      <c r="B19" s="258" t="s">
        <v>786</v>
      </c>
      <c r="C19" s="257" t="s">
        <v>8</v>
      </c>
      <c r="D19" s="259">
        <v>0</v>
      </c>
      <c r="E19" s="260">
        <v>5222870</v>
      </c>
      <c r="F19" s="261">
        <f t="shared" si="0"/>
        <v>0</v>
      </c>
    </row>
    <row r="20" spans="1:6" ht="124.5" hidden="1" customHeight="1">
      <c r="A20" s="257" t="s">
        <v>757</v>
      </c>
      <c r="B20" s="258" t="s">
        <v>787</v>
      </c>
      <c r="C20" s="257" t="s">
        <v>8</v>
      </c>
      <c r="D20" s="259">
        <v>0</v>
      </c>
      <c r="E20" s="260">
        <v>2901595</v>
      </c>
      <c r="F20" s="261">
        <f t="shared" si="0"/>
        <v>0</v>
      </c>
    </row>
    <row r="21" spans="1:6" ht="118.8" hidden="1">
      <c r="A21" s="257" t="s">
        <v>517</v>
      </c>
      <c r="B21" s="258" t="s">
        <v>788</v>
      </c>
      <c r="C21" s="257" t="s">
        <v>8</v>
      </c>
      <c r="D21" s="259">
        <v>0</v>
      </c>
      <c r="E21" s="260">
        <v>1740960</v>
      </c>
      <c r="F21" s="261">
        <f t="shared" si="0"/>
        <v>0</v>
      </c>
    </row>
    <row r="22" spans="1:6" ht="72" hidden="1" customHeight="1">
      <c r="A22" s="257" t="s">
        <v>518</v>
      </c>
      <c r="B22" s="258" t="s">
        <v>519</v>
      </c>
      <c r="C22" s="257" t="s">
        <v>9</v>
      </c>
      <c r="D22" s="259">
        <v>0</v>
      </c>
      <c r="E22" s="260">
        <v>8704785</v>
      </c>
      <c r="F22" s="261">
        <f t="shared" si="0"/>
        <v>0</v>
      </c>
    </row>
    <row r="23" spans="1:6" ht="76.5" customHeight="1">
      <c r="A23" s="257" t="s">
        <v>520</v>
      </c>
      <c r="B23" s="258" t="s">
        <v>521</v>
      </c>
      <c r="C23" s="262"/>
      <c r="D23" s="263"/>
      <c r="E23" s="264"/>
      <c r="F23" s="261">
        <f t="shared" si="0"/>
        <v>0</v>
      </c>
    </row>
    <row r="24" spans="1:6" ht="30" customHeight="1">
      <c r="A24" s="257" t="s">
        <v>800</v>
      </c>
      <c r="B24" s="258" t="s">
        <v>801</v>
      </c>
      <c r="C24" s="257" t="s">
        <v>8</v>
      </c>
      <c r="D24" s="259">
        <v>4</v>
      </c>
      <c r="E24" s="260">
        <v>20895</v>
      </c>
      <c r="F24" s="261">
        <f t="shared" si="0"/>
        <v>83580</v>
      </c>
    </row>
    <row r="25" spans="1:6" ht="30" customHeight="1">
      <c r="A25" s="257" t="s">
        <v>802</v>
      </c>
      <c r="B25" s="258" t="s">
        <v>803</v>
      </c>
      <c r="C25" s="257" t="s">
        <v>8</v>
      </c>
      <c r="D25" s="259">
        <v>2</v>
      </c>
      <c r="E25" s="260">
        <v>24375</v>
      </c>
      <c r="F25" s="261">
        <f t="shared" si="0"/>
        <v>48750</v>
      </c>
    </row>
    <row r="26" spans="1:6" ht="30" customHeight="1">
      <c r="A26" s="257" t="s">
        <v>804</v>
      </c>
      <c r="B26" s="258" t="s">
        <v>805</v>
      </c>
      <c r="C26" s="257" t="s">
        <v>527</v>
      </c>
      <c r="D26" s="259">
        <v>150</v>
      </c>
      <c r="E26" s="260">
        <v>465</v>
      </c>
      <c r="F26" s="261">
        <f t="shared" si="0"/>
        <v>69750</v>
      </c>
    </row>
    <row r="27" spans="1:6" ht="30" customHeight="1">
      <c r="A27" s="257" t="s">
        <v>806</v>
      </c>
      <c r="B27" s="258" t="s">
        <v>807</v>
      </c>
      <c r="C27" s="257" t="s">
        <v>527</v>
      </c>
      <c r="D27" s="259">
        <v>75</v>
      </c>
      <c r="E27" s="260">
        <v>330</v>
      </c>
      <c r="F27" s="261">
        <f t="shared" si="0"/>
        <v>24750</v>
      </c>
    </row>
    <row r="28" spans="1:6" ht="30" customHeight="1">
      <c r="A28" s="257" t="s">
        <v>808</v>
      </c>
      <c r="B28" s="258" t="s">
        <v>809</v>
      </c>
      <c r="C28" s="257" t="s">
        <v>527</v>
      </c>
      <c r="D28" s="259">
        <v>25</v>
      </c>
      <c r="E28" s="260">
        <v>555</v>
      </c>
      <c r="F28" s="261">
        <f t="shared" si="0"/>
        <v>13875</v>
      </c>
    </row>
    <row r="29" spans="1:6" ht="30" customHeight="1">
      <c r="A29" s="257" t="s">
        <v>810</v>
      </c>
      <c r="B29" s="258" t="s">
        <v>811</v>
      </c>
      <c r="C29" s="257" t="s">
        <v>527</v>
      </c>
      <c r="D29" s="259">
        <v>100</v>
      </c>
      <c r="E29" s="260">
        <v>200</v>
      </c>
      <c r="F29" s="261">
        <f t="shared" si="0"/>
        <v>20000</v>
      </c>
    </row>
    <row r="30" spans="1:6" ht="27" customHeight="1">
      <c r="A30" s="257" t="s">
        <v>812</v>
      </c>
      <c r="B30" s="258" t="s">
        <v>813</v>
      </c>
      <c r="C30" s="257" t="s">
        <v>522</v>
      </c>
      <c r="D30" s="259">
        <v>1</v>
      </c>
      <c r="E30" s="260">
        <v>26115</v>
      </c>
      <c r="F30" s="261">
        <f t="shared" si="0"/>
        <v>26115</v>
      </c>
    </row>
    <row r="31" spans="1:6" ht="66" hidden="1">
      <c r="A31" s="257" t="s">
        <v>523</v>
      </c>
      <c r="B31" s="258" t="s">
        <v>814</v>
      </c>
      <c r="C31" s="262"/>
      <c r="D31" s="263"/>
      <c r="E31" s="265"/>
      <c r="F31" s="261">
        <f t="shared" si="0"/>
        <v>0</v>
      </c>
    </row>
    <row r="32" spans="1:6" ht="48.75" hidden="1" customHeight="1">
      <c r="A32" s="257" t="s">
        <v>525</v>
      </c>
      <c r="B32" s="258" t="s">
        <v>815</v>
      </c>
      <c r="C32" s="257" t="s">
        <v>527</v>
      </c>
      <c r="D32" s="259">
        <v>0</v>
      </c>
      <c r="E32" s="260">
        <v>475</v>
      </c>
      <c r="F32" s="261">
        <f t="shared" si="0"/>
        <v>0</v>
      </c>
    </row>
    <row r="33" spans="1:6" ht="68.25" hidden="1" customHeight="1">
      <c r="A33" s="257" t="s">
        <v>816</v>
      </c>
      <c r="B33" s="258" t="s">
        <v>524</v>
      </c>
      <c r="C33" s="257"/>
      <c r="D33" s="259"/>
      <c r="E33" s="266"/>
      <c r="F33" s="261">
        <f t="shared" si="0"/>
        <v>0</v>
      </c>
    </row>
    <row r="34" spans="1:6" ht="36.75" hidden="1" customHeight="1">
      <c r="A34" s="257" t="s">
        <v>817</v>
      </c>
      <c r="B34" s="258" t="s">
        <v>526</v>
      </c>
      <c r="C34" s="257" t="s">
        <v>527</v>
      </c>
      <c r="D34" s="259">
        <v>0</v>
      </c>
      <c r="E34" s="260">
        <v>1055</v>
      </c>
      <c r="F34" s="261">
        <f t="shared" si="0"/>
        <v>0</v>
      </c>
    </row>
    <row r="35" spans="1:6" ht="32.25" customHeight="1">
      <c r="A35" s="257" t="s">
        <v>818</v>
      </c>
      <c r="B35" s="258" t="s">
        <v>528</v>
      </c>
      <c r="C35" s="257" t="s">
        <v>527</v>
      </c>
      <c r="D35" s="259">
        <v>150</v>
      </c>
      <c r="E35" s="260">
        <v>725</v>
      </c>
      <c r="F35" s="261">
        <f t="shared" si="0"/>
        <v>108750</v>
      </c>
    </row>
    <row r="36" spans="1:6" ht="36" customHeight="1">
      <c r="A36" s="257" t="s">
        <v>819</v>
      </c>
      <c r="B36" s="258" t="s">
        <v>529</v>
      </c>
      <c r="C36" s="257" t="s">
        <v>527</v>
      </c>
      <c r="D36" s="259">
        <v>75</v>
      </c>
      <c r="E36" s="260">
        <v>530</v>
      </c>
      <c r="F36" s="261">
        <f t="shared" si="0"/>
        <v>39750</v>
      </c>
    </row>
    <row r="37" spans="1:6" ht="22.5" customHeight="1">
      <c r="A37" s="342" t="s">
        <v>530</v>
      </c>
      <c r="B37" s="342"/>
      <c r="C37" s="343"/>
      <c r="D37" s="343"/>
      <c r="E37" s="257"/>
      <c r="F37" s="267">
        <f>SUM(F7:F36)</f>
        <v>751880</v>
      </c>
    </row>
  </sheetData>
  <sheetProtection password="CEE5" sheet="1" objects="1" scenarios="1" formatCells="0" formatColumns="0" formatRows="0"/>
  <autoFilter ref="D1:D37"/>
  <mergeCells count="6">
    <mergeCell ref="A37:B37"/>
    <mergeCell ref="C37:D37"/>
    <mergeCell ref="B1:F1"/>
    <mergeCell ref="A2:F2"/>
    <mergeCell ref="A3:F3"/>
    <mergeCell ref="A4:F4"/>
  </mergeCells>
  <printOptions horizontalCentered="1" verticalCentered="1"/>
  <pageMargins left="0" right="0" top="0" bottom="0" header="0" footer="0"/>
  <pageSetup paperSize="9" scale="65" orientation="landscape" r:id="rId1"/>
  <drawing r:id="rId2"/>
</worksheet>
</file>

<file path=xl/worksheets/sheet8.xml><?xml version="1.0" encoding="utf-8"?>
<worksheet xmlns="http://schemas.openxmlformats.org/spreadsheetml/2006/main" xmlns:r="http://schemas.openxmlformats.org/officeDocument/2006/relationships">
  <sheetPr codeName="Sheet4">
    <tabColor rgb="FF92D050"/>
  </sheetPr>
  <dimension ref="A1:F44"/>
  <sheetViews>
    <sheetView view="pageBreakPreview" topLeftCell="A29" zoomScale="70" zoomScaleNormal="70" zoomScaleSheetLayoutView="70" workbookViewId="0">
      <selection activeCell="B10" sqref="B10"/>
    </sheetView>
  </sheetViews>
  <sheetFormatPr defaultColWidth="9.109375" defaultRowHeight="13.2"/>
  <cols>
    <col min="1" max="1" width="20.5546875" style="292" customWidth="1"/>
    <col min="2" max="2" width="89.44140625" style="293" customWidth="1"/>
    <col min="3" max="3" width="9.6640625" style="292" customWidth="1"/>
    <col min="4" max="4" width="11.5546875" style="294" customWidth="1"/>
    <col min="5" max="5" width="41.5546875" style="270" customWidth="1"/>
    <col min="6" max="6" width="24.88671875" style="270" customWidth="1"/>
    <col min="7" max="13" width="9.109375" style="270"/>
    <col min="14" max="14" width="20.5546875" style="270" customWidth="1"/>
    <col min="15" max="15" width="112.88671875" style="270" customWidth="1"/>
    <col min="16" max="16" width="9.88671875" style="270" customWidth="1"/>
    <col min="17" max="17" width="14.44140625" style="270" customWidth="1"/>
    <col min="18" max="18" width="41.5546875" style="270" customWidth="1"/>
    <col min="19" max="19" width="45.5546875" style="270" customWidth="1"/>
    <col min="20" max="269" width="9.109375" style="270"/>
    <col min="270" max="270" width="20.5546875" style="270" customWidth="1"/>
    <col min="271" max="271" width="112.88671875" style="270" customWidth="1"/>
    <col min="272" max="272" width="9.88671875" style="270" customWidth="1"/>
    <col min="273" max="273" width="14.44140625" style="270" customWidth="1"/>
    <col min="274" max="274" width="41.5546875" style="270" customWidth="1"/>
    <col min="275" max="275" width="45.5546875" style="270" customWidth="1"/>
    <col min="276" max="525" width="9.109375" style="270"/>
    <col min="526" max="526" width="20.5546875" style="270" customWidth="1"/>
    <col min="527" max="527" width="112.88671875" style="270" customWidth="1"/>
    <col min="528" max="528" width="9.88671875" style="270" customWidth="1"/>
    <col min="529" max="529" width="14.44140625" style="270" customWidth="1"/>
    <col min="530" max="530" width="41.5546875" style="270" customWidth="1"/>
    <col min="531" max="531" width="45.5546875" style="270" customWidth="1"/>
    <col min="532" max="781" width="9.109375" style="270"/>
    <col min="782" max="782" width="20.5546875" style="270" customWidth="1"/>
    <col min="783" max="783" width="112.88671875" style="270" customWidth="1"/>
    <col min="784" max="784" width="9.88671875" style="270" customWidth="1"/>
    <col min="785" max="785" width="14.44140625" style="270" customWidth="1"/>
    <col min="786" max="786" width="41.5546875" style="270" customWidth="1"/>
    <col min="787" max="787" width="45.5546875" style="270" customWidth="1"/>
    <col min="788" max="1037" width="9.109375" style="270"/>
    <col min="1038" max="1038" width="20.5546875" style="270" customWidth="1"/>
    <col min="1039" max="1039" width="112.88671875" style="270" customWidth="1"/>
    <col min="1040" max="1040" width="9.88671875" style="270" customWidth="1"/>
    <col min="1041" max="1041" width="14.44140625" style="270" customWidth="1"/>
    <col min="1042" max="1042" width="41.5546875" style="270" customWidth="1"/>
    <col min="1043" max="1043" width="45.5546875" style="270" customWidth="1"/>
    <col min="1044" max="1293" width="9.109375" style="270"/>
    <col min="1294" max="1294" width="20.5546875" style="270" customWidth="1"/>
    <col min="1295" max="1295" width="112.88671875" style="270" customWidth="1"/>
    <col min="1296" max="1296" width="9.88671875" style="270" customWidth="1"/>
    <col min="1297" max="1297" width="14.44140625" style="270" customWidth="1"/>
    <col min="1298" max="1298" width="41.5546875" style="270" customWidth="1"/>
    <col min="1299" max="1299" width="45.5546875" style="270" customWidth="1"/>
    <col min="1300" max="1549" width="9.109375" style="270"/>
    <col min="1550" max="1550" width="20.5546875" style="270" customWidth="1"/>
    <col min="1551" max="1551" width="112.88671875" style="270" customWidth="1"/>
    <col min="1552" max="1552" width="9.88671875" style="270" customWidth="1"/>
    <col min="1553" max="1553" width="14.44140625" style="270" customWidth="1"/>
    <col min="1554" max="1554" width="41.5546875" style="270" customWidth="1"/>
    <col min="1555" max="1555" width="45.5546875" style="270" customWidth="1"/>
    <col min="1556" max="1805" width="9.109375" style="270"/>
    <col min="1806" max="1806" width="20.5546875" style="270" customWidth="1"/>
    <col min="1807" max="1807" width="112.88671875" style="270" customWidth="1"/>
    <col min="1808" max="1808" width="9.88671875" style="270" customWidth="1"/>
    <col min="1809" max="1809" width="14.44140625" style="270" customWidth="1"/>
    <col min="1810" max="1810" width="41.5546875" style="270" customWidth="1"/>
    <col min="1811" max="1811" width="45.5546875" style="270" customWidth="1"/>
    <col min="1812" max="2061" width="9.109375" style="270"/>
    <col min="2062" max="2062" width="20.5546875" style="270" customWidth="1"/>
    <col min="2063" max="2063" width="112.88671875" style="270" customWidth="1"/>
    <col min="2064" max="2064" width="9.88671875" style="270" customWidth="1"/>
    <col min="2065" max="2065" width="14.44140625" style="270" customWidth="1"/>
    <col min="2066" max="2066" width="41.5546875" style="270" customWidth="1"/>
    <col min="2067" max="2067" width="45.5546875" style="270" customWidth="1"/>
    <col min="2068" max="2317" width="9.109375" style="270"/>
    <col min="2318" max="2318" width="20.5546875" style="270" customWidth="1"/>
    <col min="2319" max="2319" width="112.88671875" style="270" customWidth="1"/>
    <col min="2320" max="2320" width="9.88671875" style="270" customWidth="1"/>
    <col min="2321" max="2321" width="14.44140625" style="270" customWidth="1"/>
    <col min="2322" max="2322" width="41.5546875" style="270" customWidth="1"/>
    <col min="2323" max="2323" width="45.5546875" style="270" customWidth="1"/>
    <col min="2324" max="2573" width="9.109375" style="270"/>
    <col min="2574" max="2574" width="20.5546875" style="270" customWidth="1"/>
    <col min="2575" max="2575" width="112.88671875" style="270" customWidth="1"/>
    <col min="2576" max="2576" width="9.88671875" style="270" customWidth="1"/>
    <col min="2577" max="2577" width="14.44140625" style="270" customWidth="1"/>
    <col min="2578" max="2578" width="41.5546875" style="270" customWidth="1"/>
    <col min="2579" max="2579" width="45.5546875" style="270" customWidth="1"/>
    <col min="2580" max="2829" width="9.109375" style="270"/>
    <col min="2830" max="2830" width="20.5546875" style="270" customWidth="1"/>
    <col min="2831" max="2831" width="112.88671875" style="270" customWidth="1"/>
    <col min="2832" max="2832" width="9.88671875" style="270" customWidth="1"/>
    <col min="2833" max="2833" width="14.44140625" style="270" customWidth="1"/>
    <col min="2834" max="2834" width="41.5546875" style="270" customWidth="1"/>
    <col min="2835" max="2835" width="45.5546875" style="270" customWidth="1"/>
    <col min="2836" max="3085" width="9.109375" style="270"/>
    <col min="3086" max="3086" width="20.5546875" style="270" customWidth="1"/>
    <col min="3087" max="3087" width="112.88671875" style="270" customWidth="1"/>
    <col min="3088" max="3088" width="9.88671875" style="270" customWidth="1"/>
    <col min="3089" max="3089" width="14.44140625" style="270" customWidth="1"/>
    <col min="3090" max="3090" width="41.5546875" style="270" customWidth="1"/>
    <col min="3091" max="3091" width="45.5546875" style="270" customWidth="1"/>
    <col min="3092" max="3341" width="9.109375" style="270"/>
    <col min="3342" max="3342" width="20.5546875" style="270" customWidth="1"/>
    <col min="3343" max="3343" width="112.88671875" style="270" customWidth="1"/>
    <col min="3344" max="3344" width="9.88671875" style="270" customWidth="1"/>
    <col min="3345" max="3345" width="14.44140625" style="270" customWidth="1"/>
    <col min="3346" max="3346" width="41.5546875" style="270" customWidth="1"/>
    <col min="3347" max="3347" width="45.5546875" style="270" customWidth="1"/>
    <col min="3348" max="3597" width="9.109375" style="270"/>
    <col min="3598" max="3598" width="20.5546875" style="270" customWidth="1"/>
    <col min="3599" max="3599" width="112.88671875" style="270" customWidth="1"/>
    <col min="3600" max="3600" width="9.88671875" style="270" customWidth="1"/>
    <col min="3601" max="3601" width="14.44140625" style="270" customWidth="1"/>
    <col min="3602" max="3602" width="41.5546875" style="270" customWidth="1"/>
    <col min="3603" max="3603" width="45.5546875" style="270" customWidth="1"/>
    <col min="3604" max="3853" width="9.109375" style="270"/>
    <col min="3854" max="3854" width="20.5546875" style="270" customWidth="1"/>
    <col min="3855" max="3855" width="112.88671875" style="270" customWidth="1"/>
    <col min="3856" max="3856" width="9.88671875" style="270" customWidth="1"/>
    <col min="3857" max="3857" width="14.44140625" style="270" customWidth="1"/>
    <col min="3858" max="3858" width="41.5546875" style="270" customWidth="1"/>
    <col min="3859" max="3859" width="45.5546875" style="270" customWidth="1"/>
    <col min="3860" max="4109" width="9.109375" style="270"/>
    <col min="4110" max="4110" width="20.5546875" style="270" customWidth="1"/>
    <col min="4111" max="4111" width="112.88671875" style="270" customWidth="1"/>
    <col min="4112" max="4112" width="9.88671875" style="270" customWidth="1"/>
    <col min="4113" max="4113" width="14.44140625" style="270" customWidth="1"/>
    <col min="4114" max="4114" width="41.5546875" style="270" customWidth="1"/>
    <col min="4115" max="4115" width="45.5546875" style="270" customWidth="1"/>
    <col min="4116" max="4365" width="9.109375" style="270"/>
    <col min="4366" max="4366" width="20.5546875" style="270" customWidth="1"/>
    <col min="4367" max="4367" width="112.88671875" style="270" customWidth="1"/>
    <col min="4368" max="4368" width="9.88671875" style="270" customWidth="1"/>
    <col min="4369" max="4369" width="14.44140625" style="270" customWidth="1"/>
    <col min="4370" max="4370" width="41.5546875" style="270" customWidth="1"/>
    <col min="4371" max="4371" width="45.5546875" style="270" customWidth="1"/>
    <col min="4372" max="4621" width="9.109375" style="270"/>
    <col min="4622" max="4622" width="20.5546875" style="270" customWidth="1"/>
    <col min="4623" max="4623" width="112.88671875" style="270" customWidth="1"/>
    <col min="4624" max="4624" width="9.88671875" style="270" customWidth="1"/>
    <col min="4625" max="4625" width="14.44140625" style="270" customWidth="1"/>
    <col min="4626" max="4626" width="41.5546875" style="270" customWidth="1"/>
    <col min="4627" max="4627" width="45.5546875" style="270" customWidth="1"/>
    <col min="4628" max="4877" width="9.109375" style="270"/>
    <col min="4878" max="4878" width="20.5546875" style="270" customWidth="1"/>
    <col min="4879" max="4879" width="112.88671875" style="270" customWidth="1"/>
    <col min="4880" max="4880" width="9.88671875" style="270" customWidth="1"/>
    <col min="4881" max="4881" width="14.44140625" style="270" customWidth="1"/>
    <col min="4882" max="4882" width="41.5546875" style="270" customWidth="1"/>
    <col min="4883" max="4883" width="45.5546875" style="270" customWidth="1"/>
    <col min="4884" max="5133" width="9.109375" style="270"/>
    <col min="5134" max="5134" width="20.5546875" style="270" customWidth="1"/>
    <col min="5135" max="5135" width="112.88671875" style="270" customWidth="1"/>
    <col min="5136" max="5136" width="9.88671875" style="270" customWidth="1"/>
    <col min="5137" max="5137" width="14.44140625" style="270" customWidth="1"/>
    <col min="5138" max="5138" width="41.5546875" style="270" customWidth="1"/>
    <col min="5139" max="5139" width="45.5546875" style="270" customWidth="1"/>
    <col min="5140" max="5389" width="9.109375" style="270"/>
    <col min="5390" max="5390" width="20.5546875" style="270" customWidth="1"/>
    <col min="5391" max="5391" width="112.88671875" style="270" customWidth="1"/>
    <col min="5392" max="5392" width="9.88671875" style="270" customWidth="1"/>
    <col min="5393" max="5393" width="14.44140625" style="270" customWidth="1"/>
    <col min="5394" max="5394" width="41.5546875" style="270" customWidth="1"/>
    <col min="5395" max="5395" width="45.5546875" style="270" customWidth="1"/>
    <col min="5396" max="5645" width="9.109375" style="270"/>
    <col min="5646" max="5646" width="20.5546875" style="270" customWidth="1"/>
    <col min="5647" max="5647" width="112.88671875" style="270" customWidth="1"/>
    <col min="5648" max="5648" width="9.88671875" style="270" customWidth="1"/>
    <col min="5649" max="5649" width="14.44140625" style="270" customWidth="1"/>
    <col min="5650" max="5650" width="41.5546875" style="270" customWidth="1"/>
    <col min="5651" max="5651" width="45.5546875" style="270" customWidth="1"/>
    <col min="5652" max="5901" width="9.109375" style="270"/>
    <col min="5902" max="5902" width="20.5546875" style="270" customWidth="1"/>
    <col min="5903" max="5903" width="112.88671875" style="270" customWidth="1"/>
    <col min="5904" max="5904" width="9.88671875" style="270" customWidth="1"/>
    <col min="5905" max="5905" width="14.44140625" style="270" customWidth="1"/>
    <col min="5906" max="5906" width="41.5546875" style="270" customWidth="1"/>
    <col min="5907" max="5907" width="45.5546875" style="270" customWidth="1"/>
    <col min="5908" max="6157" width="9.109375" style="270"/>
    <col min="6158" max="6158" width="20.5546875" style="270" customWidth="1"/>
    <col min="6159" max="6159" width="112.88671875" style="270" customWidth="1"/>
    <col min="6160" max="6160" width="9.88671875" style="270" customWidth="1"/>
    <col min="6161" max="6161" width="14.44140625" style="270" customWidth="1"/>
    <col min="6162" max="6162" width="41.5546875" style="270" customWidth="1"/>
    <col min="6163" max="6163" width="45.5546875" style="270" customWidth="1"/>
    <col min="6164" max="6413" width="9.109375" style="270"/>
    <col min="6414" max="6414" width="20.5546875" style="270" customWidth="1"/>
    <col min="6415" max="6415" width="112.88671875" style="270" customWidth="1"/>
    <col min="6416" max="6416" width="9.88671875" style="270" customWidth="1"/>
    <col min="6417" max="6417" width="14.44140625" style="270" customWidth="1"/>
    <col min="6418" max="6418" width="41.5546875" style="270" customWidth="1"/>
    <col min="6419" max="6419" width="45.5546875" style="270" customWidth="1"/>
    <col min="6420" max="6669" width="9.109375" style="270"/>
    <col min="6670" max="6670" width="20.5546875" style="270" customWidth="1"/>
    <col min="6671" max="6671" width="112.88671875" style="270" customWidth="1"/>
    <col min="6672" max="6672" width="9.88671875" style="270" customWidth="1"/>
    <col min="6673" max="6673" width="14.44140625" style="270" customWidth="1"/>
    <col min="6674" max="6674" width="41.5546875" style="270" customWidth="1"/>
    <col min="6675" max="6675" width="45.5546875" style="270" customWidth="1"/>
    <col min="6676" max="6925" width="9.109375" style="270"/>
    <col min="6926" max="6926" width="20.5546875" style="270" customWidth="1"/>
    <col min="6927" max="6927" width="112.88671875" style="270" customWidth="1"/>
    <col min="6928" max="6928" width="9.88671875" style="270" customWidth="1"/>
    <col min="6929" max="6929" width="14.44140625" style="270" customWidth="1"/>
    <col min="6930" max="6930" width="41.5546875" style="270" customWidth="1"/>
    <col min="6931" max="6931" width="45.5546875" style="270" customWidth="1"/>
    <col min="6932" max="7181" width="9.109375" style="270"/>
    <col min="7182" max="7182" width="20.5546875" style="270" customWidth="1"/>
    <col min="7183" max="7183" width="112.88671875" style="270" customWidth="1"/>
    <col min="7184" max="7184" width="9.88671875" style="270" customWidth="1"/>
    <col min="7185" max="7185" width="14.44140625" style="270" customWidth="1"/>
    <col min="7186" max="7186" width="41.5546875" style="270" customWidth="1"/>
    <col min="7187" max="7187" width="45.5546875" style="270" customWidth="1"/>
    <col min="7188" max="7437" width="9.109375" style="270"/>
    <col min="7438" max="7438" width="20.5546875" style="270" customWidth="1"/>
    <col min="7439" max="7439" width="112.88671875" style="270" customWidth="1"/>
    <col min="7440" max="7440" width="9.88671875" style="270" customWidth="1"/>
    <col min="7441" max="7441" width="14.44140625" style="270" customWidth="1"/>
    <col min="7442" max="7442" width="41.5546875" style="270" customWidth="1"/>
    <col min="7443" max="7443" width="45.5546875" style="270" customWidth="1"/>
    <col min="7444" max="7693" width="9.109375" style="270"/>
    <col min="7694" max="7694" width="20.5546875" style="270" customWidth="1"/>
    <col min="7695" max="7695" width="112.88671875" style="270" customWidth="1"/>
    <col min="7696" max="7696" width="9.88671875" style="270" customWidth="1"/>
    <col min="7697" max="7697" width="14.44140625" style="270" customWidth="1"/>
    <col min="7698" max="7698" width="41.5546875" style="270" customWidth="1"/>
    <col min="7699" max="7699" width="45.5546875" style="270" customWidth="1"/>
    <col min="7700" max="7949" width="9.109375" style="270"/>
    <col min="7950" max="7950" width="20.5546875" style="270" customWidth="1"/>
    <col min="7951" max="7951" width="112.88671875" style="270" customWidth="1"/>
    <col min="7952" max="7952" width="9.88671875" style="270" customWidth="1"/>
    <col min="7953" max="7953" width="14.44140625" style="270" customWidth="1"/>
    <col min="7954" max="7954" width="41.5546875" style="270" customWidth="1"/>
    <col min="7955" max="7955" width="45.5546875" style="270" customWidth="1"/>
    <col min="7956" max="8205" width="9.109375" style="270"/>
    <col min="8206" max="8206" width="20.5546875" style="270" customWidth="1"/>
    <col min="8207" max="8207" width="112.88671875" style="270" customWidth="1"/>
    <col min="8208" max="8208" width="9.88671875" style="270" customWidth="1"/>
    <col min="8209" max="8209" width="14.44140625" style="270" customWidth="1"/>
    <col min="8210" max="8210" width="41.5546875" style="270" customWidth="1"/>
    <col min="8211" max="8211" width="45.5546875" style="270" customWidth="1"/>
    <col min="8212" max="8461" width="9.109375" style="270"/>
    <col min="8462" max="8462" width="20.5546875" style="270" customWidth="1"/>
    <col min="8463" max="8463" width="112.88671875" style="270" customWidth="1"/>
    <col min="8464" max="8464" width="9.88671875" style="270" customWidth="1"/>
    <col min="8465" max="8465" width="14.44140625" style="270" customWidth="1"/>
    <col min="8466" max="8466" width="41.5546875" style="270" customWidth="1"/>
    <col min="8467" max="8467" width="45.5546875" style="270" customWidth="1"/>
    <col min="8468" max="8717" width="9.109375" style="270"/>
    <col min="8718" max="8718" width="20.5546875" style="270" customWidth="1"/>
    <col min="8719" max="8719" width="112.88671875" style="270" customWidth="1"/>
    <col min="8720" max="8720" width="9.88671875" style="270" customWidth="1"/>
    <col min="8721" max="8721" width="14.44140625" style="270" customWidth="1"/>
    <col min="8722" max="8722" width="41.5546875" style="270" customWidth="1"/>
    <col min="8723" max="8723" width="45.5546875" style="270" customWidth="1"/>
    <col min="8724" max="8973" width="9.109375" style="270"/>
    <col min="8974" max="8974" width="20.5546875" style="270" customWidth="1"/>
    <col min="8975" max="8975" width="112.88671875" style="270" customWidth="1"/>
    <col min="8976" max="8976" width="9.88671875" style="270" customWidth="1"/>
    <col min="8977" max="8977" width="14.44140625" style="270" customWidth="1"/>
    <col min="8978" max="8978" width="41.5546875" style="270" customWidth="1"/>
    <col min="8979" max="8979" width="45.5546875" style="270" customWidth="1"/>
    <col min="8980" max="9229" width="9.109375" style="270"/>
    <col min="9230" max="9230" width="20.5546875" style="270" customWidth="1"/>
    <col min="9231" max="9231" width="112.88671875" style="270" customWidth="1"/>
    <col min="9232" max="9232" width="9.88671875" style="270" customWidth="1"/>
    <col min="9233" max="9233" width="14.44140625" style="270" customWidth="1"/>
    <col min="9234" max="9234" width="41.5546875" style="270" customWidth="1"/>
    <col min="9235" max="9235" width="45.5546875" style="270" customWidth="1"/>
    <col min="9236" max="9485" width="9.109375" style="270"/>
    <col min="9486" max="9486" width="20.5546875" style="270" customWidth="1"/>
    <col min="9487" max="9487" width="112.88671875" style="270" customWidth="1"/>
    <col min="9488" max="9488" width="9.88671875" style="270" customWidth="1"/>
    <col min="9489" max="9489" width="14.44140625" style="270" customWidth="1"/>
    <col min="9490" max="9490" width="41.5546875" style="270" customWidth="1"/>
    <col min="9491" max="9491" width="45.5546875" style="270" customWidth="1"/>
    <col min="9492" max="9741" width="9.109375" style="270"/>
    <col min="9742" max="9742" width="20.5546875" style="270" customWidth="1"/>
    <col min="9743" max="9743" width="112.88671875" style="270" customWidth="1"/>
    <col min="9744" max="9744" width="9.88671875" style="270" customWidth="1"/>
    <col min="9745" max="9745" width="14.44140625" style="270" customWidth="1"/>
    <col min="9746" max="9746" width="41.5546875" style="270" customWidth="1"/>
    <col min="9747" max="9747" width="45.5546875" style="270" customWidth="1"/>
    <col min="9748" max="9997" width="9.109375" style="270"/>
    <col min="9998" max="9998" width="20.5546875" style="270" customWidth="1"/>
    <col min="9999" max="9999" width="112.88671875" style="270" customWidth="1"/>
    <col min="10000" max="10000" width="9.88671875" style="270" customWidth="1"/>
    <col min="10001" max="10001" width="14.44140625" style="270" customWidth="1"/>
    <col min="10002" max="10002" width="41.5546875" style="270" customWidth="1"/>
    <col min="10003" max="10003" width="45.5546875" style="270" customWidth="1"/>
    <col min="10004" max="10253" width="9.109375" style="270"/>
    <col min="10254" max="10254" width="20.5546875" style="270" customWidth="1"/>
    <col min="10255" max="10255" width="112.88671875" style="270" customWidth="1"/>
    <col min="10256" max="10256" width="9.88671875" style="270" customWidth="1"/>
    <col min="10257" max="10257" width="14.44140625" style="270" customWidth="1"/>
    <col min="10258" max="10258" width="41.5546875" style="270" customWidth="1"/>
    <col min="10259" max="10259" width="45.5546875" style="270" customWidth="1"/>
    <col min="10260" max="10509" width="9.109375" style="270"/>
    <col min="10510" max="10510" width="20.5546875" style="270" customWidth="1"/>
    <col min="10511" max="10511" width="112.88671875" style="270" customWidth="1"/>
    <col min="10512" max="10512" width="9.88671875" style="270" customWidth="1"/>
    <col min="10513" max="10513" width="14.44140625" style="270" customWidth="1"/>
    <col min="10514" max="10514" width="41.5546875" style="270" customWidth="1"/>
    <col min="10515" max="10515" width="45.5546875" style="270" customWidth="1"/>
    <col min="10516" max="10765" width="9.109375" style="270"/>
    <col min="10766" max="10766" width="20.5546875" style="270" customWidth="1"/>
    <col min="10767" max="10767" width="112.88671875" style="270" customWidth="1"/>
    <col min="10768" max="10768" width="9.88671875" style="270" customWidth="1"/>
    <col min="10769" max="10769" width="14.44140625" style="270" customWidth="1"/>
    <col min="10770" max="10770" width="41.5546875" style="270" customWidth="1"/>
    <col min="10771" max="10771" width="45.5546875" style="270" customWidth="1"/>
    <col min="10772" max="11021" width="9.109375" style="270"/>
    <col min="11022" max="11022" width="20.5546875" style="270" customWidth="1"/>
    <col min="11023" max="11023" width="112.88671875" style="270" customWidth="1"/>
    <col min="11024" max="11024" width="9.88671875" style="270" customWidth="1"/>
    <col min="11025" max="11025" width="14.44140625" style="270" customWidth="1"/>
    <col min="11026" max="11026" width="41.5546875" style="270" customWidth="1"/>
    <col min="11027" max="11027" width="45.5546875" style="270" customWidth="1"/>
    <col min="11028" max="11277" width="9.109375" style="270"/>
    <col min="11278" max="11278" width="20.5546875" style="270" customWidth="1"/>
    <col min="11279" max="11279" width="112.88671875" style="270" customWidth="1"/>
    <col min="11280" max="11280" width="9.88671875" style="270" customWidth="1"/>
    <col min="11281" max="11281" width="14.44140625" style="270" customWidth="1"/>
    <col min="11282" max="11282" width="41.5546875" style="270" customWidth="1"/>
    <col min="11283" max="11283" width="45.5546875" style="270" customWidth="1"/>
    <col min="11284" max="11533" width="9.109375" style="270"/>
    <col min="11534" max="11534" width="20.5546875" style="270" customWidth="1"/>
    <col min="11535" max="11535" width="112.88671875" style="270" customWidth="1"/>
    <col min="11536" max="11536" width="9.88671875" style="270" customWidth="1"/>
    <col min="11537" max="11537" width="14.44140625" style="270" customWidth="1"/>
    <col min="11538" max="11538" width="41.5546875" style="270" customWidth="1"/>
    <col min="11539" max="11539" width="45.5546875" style="270" customWidth="1"/>
    <col min="11540" max="11789" width="9.109375" style="270"/>
    <col min="11790" max="11790" width="20.5546875" style="270" customWidth="1"/>
    <col min="11791" max="11791" width="112.88671875" style="270" customWidth="1"/>
    <col min="11792" max="11792" width="9.88671875" style="270" customWidth="1"/>
    <col min="11793" max="11793" width="14.44140625" style="270" customWidth="1"/>
    <col min="11794" max="11794" width="41.5546875" style="270" customWidth="1"/>
    <col min="11795" max="11795" width="45.5546875" style="270" customWidth="1"/>
    <col min="11796" max="12045" width="9.109375" style="270"/>
    <col min="12046" max="12046" width="20.5546875" style="270" customWidth="1"/>
    <col min="12047" max="12047" width="112.88671875" style="270" customWidth="1"/>
    <col min="12048" max="12048" width="9.88671875" style="270" customWidth="1"/>
    <col min="12049" max="12049" width="14.44140625" style="270" customWidth="1"/>
    <col min="12050" max="12050" width="41.5546875" style="270" customWidth="1"/>
    <col min="12051" max="12051" width="45.5546875" style="270" customWidth="1"/>
    <col min="12052" max="12301" width="9.109375" style="270"/>
    <col min="12302" max="12302" width="20.5546875" style="270" customWidth="1"/>
    <col min="12303" max="12303" width="112.88671875" style="270" customWidth="1"/>
    <col min="12304" max="12304" width="9.88671875" style="270" customWidth="1"/>
    <col min="12305" max="12305" width="14.44140625" style="270" customWidth="1"/>
    <col min="12306" max="12306" width="41.5546875" style="270" customWidth="1"/>
    <col min="12307" max="12307" width="45.5546875" style="270" customWidth="1"/>
    <col min="12308" max="12557" width="9.109375" style="270"/>
    <col min="12558" max="12558" width="20.5546875" style="270" customWidth="1"/>
    <col min="12559" max="12559" width="112.88671875" style="270" customWidth="1"/>
    <col min="12560" max="12560" width="9.88671875" style="270" customWidth="1"/>
    <col min="12561" max="12561" width="14.44140625" style="270" customWidth="1"/>
    <col min="12562" max="12562" width="41.5546875" style="270" customWidth="1"/>
    <col min="12563" max="12563" width="45.5546875" style="270" customWidth="1"/>
    <col min="12564" max="12813" width="9.109375" style="270"/>
    <col min="12814" max="12814" width="20.5546875" style="270" customWidth="1"/>
    <col min="12815" max="12815" width="112.88671875" style="270" customWidth="1"/>
    <col min="12816" max="12816" width="9.88671875" style="270" customWidth="1"/>
    <col min="12817" max="12817" width="14.44140625" style="270" customWidth="1"/>
    <col min="12818" max="12818" width="41.5546875" style="270" customWidth="1"/>
    <col min="12819" max="12819" width="45.5546875" style="270" customWidth="1"/>
    <col min="12820" max="13069" width="9.109375" style="270"/>
    <col min="13070" max="13070" width="20.5546875" style="270" customWidth="1"/>
    <col min="13071" max="13071" width="112.88671875" style="270" customWidth="1"/>
    <col min="13072" max="13072" width="9.88671875" style="270" customWidth="1"/>
    <col min="13073" max="13073" width="14.44140625" style="270" customWidth="1"/>
    <col min="13074" max="13074" width="41.5546875" style="270" customWidth="1"/>
    <col min="13075" max="13075" width="45.5546875" style="270" customWidth="1"/>
    <col min="13076" max="13325" width="9.109375" style="270"/>
    <col min="13326" max="13326" width="20.5546875" style="270" customWidth="1"/>
    <col min="13327" max="13327" width="112.88671875" style="270" customWidth="1"/>
    <col min="13328" max="13328" width="9.88671875" style="270" customWidth="1"/>
    <col min="13329" max="13329" width="14.44140625" style="270" customWidth="1"/>
    <col min="13330" max="13330" width="41.5546875" style="270" customWidth="1"/>
    <col min="13331" max="13331" width="45.5546875" style="270" customWidth="1"/>
    <col min="13332" max="13581" width="9.109375" style="270"/>
    <col min="13582" max="13582" width="20.5546875" style="270" customWidth="1"/>
    <col min="13583" max="13583" width="112.88671875" style="270" customWidth="1"/>
    <col min="13584" max="13584" width="9.88671875" style="270" customWidth="1"/>
    <col min="13585" max="13585" width="14.44140625" style="270" customWidth="1"/>
    <col min="13586" max="13586" width="41.5546875" style="270" customWidth="1"/>
    <col min="13587" max="13587" width="45.5546875" style="270" customWidth="1"/>
    <col min="13588" max="13837" width="9.109375" style="270"/>
    <col min="13838" max="13838" width="20.5546875" style="270" customWidth="1"/>
    <col min="13839" max="13839" width="112.88671875" style="270" customWidth="1"/>
    <col min="13840" max="13840" width="9.88671875" style="270" customWidth="1"/>
    <col min="13841" max="13841" width="14.44140625" style="270" customWidth="1"/>
    <col min="13842" max="13842" width="41.5546875" style="270" customWidth="1"/>
    <col min="13843" max="13843" width="45.5546875" style="270" customWidth="1"/>
    <col min="13844" max="14093" width="9.109375" style="270"/>
    <col min="14094" max="14094" width="20.5546875" style="270" customWidth="1"/>
    <col min="14095" max="14095" width="112.88671875" style="270" customWidth="1"/>
    <col min="14096" max="14096" width="9.88671875" style="270" customWidth="1"/>
    <col min="14097" max="14097" width="14.44140625" style="270" customWidth="1"/>
    <col min="14098" max="14098" width="41.5546875" style="270" customWidth="1"/>
    <col min="14099" max="14099" width="45.5546875" style="270" customWidth="1"/>
    <col min="14100" max="14349" width="9.109375" style="270"/>
    <col min="14350" max="14350" width="20.5546875" style="270" customWidth="1"/>
    <col min="14351" max="14351" width="112.88671875" style="270" customWidth="1"/>
    <col min="14352" max="14352" width="9.88671875" style="270" customWidth="1"/>
    <col min="14353" max="14353" width="14.44140625" style="270" customWidth="1"/>
    <col min="14354" max="14354" width="41.5546875" style="270" customWidth="1"/>
    <col min="14355" max="14355" width="45.5546875" style="270" customWidth="1"/>
    <col min="14356" max="14605" width="9.109375" style="270"/>
    <col min="14606" max="14606" width="20.5546875" style="270" customWidth="1"/>
    <col min="14607" max="14607" width="112.88671875" style="270" customWidth="1"/>
    <col min="14608" max="14608" width="9.88671875" style="270" customWidth="1"/>
    <col min="14609" max="14609" width="14.44140625" style="270" customWidth="1"/>
    <col min="14610" max="14610" width="41.5546875" style="270" customWidth="1"/>
    <col min="14611" max="14611" width="45.5546875" style="270" customWidth="1"/>
    <col min="14612" max="14861" width="9.109375" style="270"/>
    <col min="14862" max="14862" width="20.5546875" style="270" customWidth="1"/>
    <col min="14863" max="14863" width="112.88671875" style="270" customWidth="1"/>
    <col min="14864" max="14864" width="9.88671875" style="270" customWidth="1"/>
    <col min="14865" max="14865" width="14.44140625" style="270" customWidth="1"/>
    <col min="14866" max="14866" width="41.5546875" style="270" customWidth="1"/>
    <col min="14867" max="14867" width="45.5546875" style="270" customWidth="1"/>
    <col min="14868" max="15117" width="9.109375" style="270"/>
    <col min="15118" max="15118" width="20.5546875" style="270" customWidth="1"/>
    <col min="15119" max="15119" width="112.88671875" style="270" customWidth="1"/>
    <col min="15120" max="15120" width="9.88671875" style="270" customWidth="1"/>
    <col min="15121" max="15121" width="14.44140625" style="270" customWidth="1"/>
    <col min="15122" max="15122" width="41.5546875" style="270" customWidth="1"/>
    <col min="15123" max="15123" width="45.5546875" style="270" customWidth="1"/>
    <col min="15124" max="15373" width="9.109375" style="270"/>
    <col min="15374" max="15374" width="20.5546875" style="270" customWidth="1"/>
    <col min="15375" max="15375" width="112.88671875" style="270" customWidth="1"/>
    <col min="15376" max="15376" width="9.88671875" style="270" customWidth="1"/>
    <col min="15377" max="15377" width="14.44140625" style="270" customWidth="1"/>
    <col min="15378" max="15378" width="41.5546875" style="270" customWidth="1"/>
    <col min="15379" max="15379" width="45.5546875" style="270" customWidth="1"/>
    <col min="15380" max="15629" width="9.109375" style="270"/>
    <col min="15630" max="15630" width="20.5546875" style="270" customWidth="1"/>
    <col min="15631" max="15631" width="112.88671875" style="270" customWidth="1"/>
    <col min="15632" max="15632" width="9.88671875" style="270" customWidth="1"/>
    <col min="15633" max="15633" width="14.44140625" style="270" customWidth="1"/>
    <col min="15634" max="15634" width="41.5546875" style="270" customWidth="1"/>
    <col min="15635" max="15635" width="45.5546875" style="270" customWidth="1"/>
    <col min="15636" max="16384" width="9.109375" style="270"/>
  </cols>
  <sheetData>
    <row r="1" spans="1:6" ht="70.5" customHeight="1">
      <c r="A1" s="269" t="s">
        <v>11</v>
      </c>
      <c r="B1" s="347" t="s">
        <v>423</v>
      </c>
      <c r="C1" s="348"/>
      <c r="D1" s="348"/>
      <c r="E1" s="348"/>
      <c r="F1" s="349"/>
    </row>
    <row r="2" spans="1:6" s="24" customFormat="1" ht="40.5" customHeight="1">
      <c r="A2" s="320" t="s">
        <v>890</v>
      </c>
      <c r="B2" s="320"/>
      <c r="C2" s="320"/>
      <c r="D2" s="320"/>
      <c r="E2" s="320"/>
      <c r="F2" s="320"/>
    </row>
    <row r="3" spans="1:6" s="25" customFormat="1" ht="18" customHeight="1">
      <c r="A3" s="350" t="s">
        <v>894</v>
      </c>
      <c r="B3" s="351"/>
      <c r="C3" s="351"/>
      <c r="D3" s="351"/>
      <c r="E3" s="351"/>
      <c r="F3" s="351"/>
    </row>
    <row r="4" spans="1:6" s="26" customFormat="1" ht="18" customHeight="1">
      <c r="A4" s="341" t="s">
        <v>0</v>
      </c>
      <c r="B4" s="341"/>
      <c r="C4" s="341"/>
      <c r="D4" s="341"/>
      <c r="E4" s="341"/>
      <c r="F4" s="341"/>
    </row>
    <row r="5" spans="1:6" s="273" customFormat="1" ht="207.6" customHeight="1">
      <c r="A5" s="271" t="s">
        <v>424</v>
      </c>
      <c r="B5" s="271" t="s">
        <v>2</v>
      </c>
      <c r="C5" s="271" t="s">
        <v>3</v>
      </c>
      <c r="D5" s="272" t="s">
        <v>15</v>
      </c>
      <c r="E5" s="55" t="s">
        <v>760</v>
      </c>
      <c r="F5" s="55" t="s">
        <v>761</v>
      </c>
    </row>
    <row r="6" spans="1:6" s="273" customFormat="1" ht="15.6">
      <c r="A6" s="271"/>
      <c r="B6" s="271"/>
      <c r="C6" s="60" t="s">
        <v>4</v>
      </c>
      <c r="D6" s="54" t="s">
        <v>5</v>
      </c>
      <c r="E6" s="60" t="s">
        <v>6</v>
      </c>
      <c r="F6" s="61" t="s">
        <v>7</v>
      </c>
    </row>
    <row r="7" spans="1:6" s="273" customFormat="1" ht="30.75" customHeight="1">
      <c r="A7" s="274" t="s">
        <v>425</v>
      </c>
      <c r="B7" s="275" t="s">
        <v>426</v>
      </c>
      <c r="C7" s="60"/>
      <c r="D7" s="54"/>
      <c r="E7" s="60"/>
      <c r="F7" s="61"/>
    </row>
    <row r="8" spans="1:6" s="273" customFormat="1" ht="73.5" customHeight="1">
      <c r="A8" s="274" t="s">
        <v>427</v>
      </c>
      <c r="B8" s="276" t="s">
        <v>428</v>
      </c>
      <c r="C8" s="274" t="s">
        <v>12</v>
      </c>
      <c r="D8" s="277">
        <v>1</v>
      </c>
      <c r="E8" s="278">
        <v>26115</v>
      </c>
      <c r="F8" s="119">
        <f>E8*D8</f>
        <v>26115</v>
      </c>
    </row>
    <row r="9" spans="1:6" s="273" customFormat="1" ht="58.5" hidden="1" customHeight="1">
      <c r="A9" s="274" t="s">
        <v>429</v>
      </c>
      <c r="B9" s="276" t="s">
        <v>430</v>
      </c>
      <c r="C9" s="274" t="s">
        <v>12</v>
      </c>
      <c r="D9" s="277">
        <v>0</v>
      </c>
      <c r="E9" s="278">
        <f>25000*1.15</f>
        <v>28749.999999999996</v>
      </c>
      <c r="F9" s="119">
        <f t="shared" ref="F9:F42" si="0">E9*D9</f>
        <v>0</v>
      </c>
    </row>
    <row r="10" spans="1:6" s="273" customFormat="1" ht="48.75" customHeight="1">
      <c r="A10" s="274" t="s">
        <v>431</v>
      </c>
      <c r="B10" s="279" t="s">
        <v>432</v>
      </c>
      <c r="C10" s="274" t="s">
        <v>12</v>
      </c>
      <c r="D10" s="277">
        <v>1</v>
      </c>
      <c r="E10" s="278">
        <v>19785</v>
      </c>
      <c r="F10" s="119">
        <f t="shared" si="0"/>
        <v>19785</v>
      </c>
    </row>
    <row r="11" spans="1:6" s="273" customFormat="1" ht="30" hidden="1" customHeight="1">
      <c r="A11" s="274" t="s">
        <v>433</v>
      </c>
      <c r="B11" s="276" t="s">
        <v>434</v>
      </c>
      <c r="C11" s="274" t="s">
        <v>12</v>
      </c>
      <c r="D11" s="277">
        <v>0</v>
      </c>
      <c r="E11" s="278">
        <v>7915</v>
      </c>
      <c r="F11" s="119">
        <f t="shared" si="0"/>
        <v>0</v>
      </c>
    </row>
    <row r="12" spans="1:6" s="273" customFormat="1" ht="62.25" customHeight="1">
      <c r="A12" s="274" t="s">
        <v>435</v>
      </c>
      <c r="B12" s="280" t="s">
        <v>436</v>
      </c>
      <c r="C12" s="274" t="s">
        <v>12</v>
      </c>
      <c r="D12" s="277">
        <v>1</v>
      </c>
      <c r="E12" s="278">
        <f>50000*1.15</f>
        <v>57499.999999999993</v>
      </c>
      <c r="F12" s="119">
        <f t="shared" si="0"/>
        <v>57499.999999999993</v>
      </c>
    </row>
    <row r="13" spans="1:6" s="273" customFormat="1" ht="105" customHeight="1">
      <c r="A13" s="274" t="s">
        <v>437</v>
      </c>
      <c r="B13" s="280" t="s">
        <v>438</v>
      </c>
      <c r="C13" s="274"/>
      <c r="D13" s="281"/>
      <c r="E13" s="278"/>
      <c r="F13" s="119">
        <f t="shared" si="0"/>
        <v>0</v>
      </c>
    </row>
    <row r="14" spans="1:6" s="273" customFormat="1" ht="40.5" customHeight="1">
      <c r="A14" s="274" t="s">
        <v>439</v>
      </c>
      <c r="B14" s="276" t="s">
        <v>440</v>
      </c>
      <c r="C14" s="282" t="s">
        <v>12</v>
      </c>
      <c r="D14" s="281">
        <v>2</v>
      </c>
      <c r="E14" s="278">
        <v>23740</v>
      </c>
      <c r="F14" s="119">
        <f t="shared" si="0"/>
        <v>47480</v>
      </c>
    </row>
    <row r="15" spans="1:6" s="273" customFormat="1" ht="49.5" hidden="1" customHeight="1">
      <c r="A15" s="274" t="s">
        <v>441</v>
      </c>
      <c r="B15" s="276" t="s">
        <v>442</v>
      </c>
      <c r="C15" s="282" t="s">
        <v>12</v>
      </c>
      <c r="D15" s="281">
        <v>0</v>
      </c>
      <c r="E15" s="278">
        <v>23740</v>
      </c>
      <c r="F15" s="119">
        <f t="shared" si="0"/>
        <v>0</v>
      </c>
    </row>
    <row r="16" spans="1:6" s="273" customFormat="1" ht="34.5" hidden="1" customHeight="1">
      <c r="A16" s="274" t="s">
        <v>443</v>
      </c>
      <c r="B16" s="276" t="s">
        <v>444</v>
      </c>
      <c r="C16" s="282" t="s">
        <v>12</v>
      </c>
      <c r="D16" s="281">
        <v>0</v>
      </c>
      <c r="E16" s="278">
        <v>17410</v>
      </c>
      <c r="F16" s="119">
        <f t="shared" si="0"/>
        <v>0</v>
      </c>
    </row>
    <row r="17" spans="1:6" s="273" customFormat="1" ht="47.25" hidden="1" customHeight="1">
      <c r="A17" s="274" t="s">
        <v>445</v>
      </c>
      <c r="B17" s="276" t="s">
        <v>446</v>
      </c>
      <c r="C17" s="282" t="s">
        <v>12</v>
      </c>
      <c r="D17" s="281">
        <v>0</v>
      </c>
      <c r="E17" s="278">
        <v>23740</v>
      </c>
      <c r="F17" s="119">
        <f t="shared" si="0"/>
        <v>0</v>
      </c>
    </row>
    <row r="18" spans="1:6" s="273" customFormat="1" ht="48.75" hidden="1" customHeight="1">
      <c r="A18" s="274" t="s">
        <v>447</v>
      </c>
      <c r="B18" s="276" t="s">
        <v>448</v>
      </c>
      <c r="C18" s="282" t="s">
        <v>12</v>
      </c>
      <c r="D18" s="281">
        <v>0</v>
      </c>
      <c r="E18" s="278">
        <v>55395</v>
      </c>
      <c r="F18" s="119">
        <f t="shared" si="0"/>
        <v>0</v>
      </c>
    </row>
    <row r="19" spans="1:6" s="273" customFormat="1" ht="41.25" customHeight="1">
      <c r="A19" s="274" t="s">
        <v>449</v>
      </c>
      <c r="B19" s="276" t="s">
        <v>450</v>
      </c>
      <c r="C19" s="282" t="s">
        <v>12</v>
      </c>
      <c r="D19" s="281">
        <v>1</v>
      </c>
      <c r="E19" s="278">
        <v>50645</v>
      </c>
      <c r="F19" s="119">
        <f t="shared" si="0"/>
        <v>50645</v>
      </c>
    </row>
    <row r="20" spans="1:6" s="273" customFormat="1" ht="35.25" customHeight="1">
      <c r="A20" s="274" t="s">
        <v>451</v>
      </c>
      <c r="B20" s="276" t="s">
        <v>452</v>
      </c>
      <c r="C20" s="282" t="s">
        <v>453</v>
      </c>
      <c r="D20" s="281">
        <v>200</v>
      </c>
      <c r="E20" s="278">
        <v>635</v>
      </c>
      <c r="F20" s="119">
        <f t="shared" si="0"/>
        <v>127000</v>
      </c>
    </row>
    <row r="21" spans="1:6" s="273" customFormat="1" ht="34.5" hidden="1" customHeight="1">
      <c r="A21" s="274" t="s">
        <v>454</v>
      </c>
      <c r="B21" s="276" t="s">
        <v>455</v>
      </c>
      <c r="C21" s="282" t="s">
        <v>456</v>
      </c>
      <c r="D21" s="281">
        <v>0</v>
      </c>
      <c r="E21" s="278">
        <v>5805</v>
      </c>
      <c r="F21" s="119">
        <f t="shared" si="0"/>
        <v>0</v>
      </c>
    </row>
    <row r="22" spans="1:6" s="273" customFormat="1" ht="34.5" hidden="1" customHeight="1">
      <c r="A22" s="274" t="s">
        <v>457</v>
      </c>
      <c r="B22" s="276" t="s">
        <v>458</v>
      </c>
      <c r="C22" s="282" t="s">
        <v>12</v>
      </c>
      <c r="D22" s="281">
        <v>0</v>
      </c>
      <c r="E22" s="278">
        <v>87050</v>
      </c>
      <c r="F22" s="119">
        <f t="shared" si="0"/>
        <v>0</v>
      </c>
    </row>
    <row r="23" spans="1:6" s="273" customFormat="1" ht="127.5" customHeight="1">
      <c r="A23" s="274" t="s">
        <v>459</v>
      </c>
      <c r="B23" s="280" t="s">
        <v>460</v>
      </c>
      <c r="C23" s="274"/>
      <c r="D23" s="281"/>
      <c r="E23" s="278"/>
      <c r="F23" s="119">
        <f t="shared" si="0"/>
        <v>0</v>
      </c>
    </row>
    <row r="24" spans="1:6" s="273" customFormat="1" ht="42.75" customHeight="1">
      <c r="A24" s="274" t="s">
        <v>461</v>
      </c>
      <c r="B24" s="283" t="s">
        <v>462</v>
      </c>
      <c r="C24" s="282" t="s">
        <v>453</v>
      </c>
      <c r="D24" s="281">
        <v>50</v>
      </c>
      <c r="E24" s="278">
        <v>525</v>
      </c>
      <c r="F24" s="119">
        <f t="shared" si="0"/>
        <v>26250</v>
      </c>
    </row>
    <row r="25" spans="1:6" s="273" customFormat="1" ht="45" customHeight="1">
      <c r="A25" s="274" t="s">
        <v>463</v>
      </c>
      <c r="B25" s="283" t="s">
        <v>464</v>
      </c>
      <c r="C25" s="282" t="s">
        <v>453</v>
      </c>
      <c r="D25" s="281">
        <v>50</v>
      </c>
      <c r="E25" s="278">
        <v>610</v>
      </c>
      <c r="F25" s="119">
        <f t="shared" si="0"/>
        <v>30500</v>
      </c>
    </row>
    <row r="26" spans="1:6" s="273" customFormat="1" ht="45" customHeight="1">
      <c r="A26" s="274" t="s">
        <v>465</v>
      </c>
      <c r="B26" s="283" t="s">
        <v>466</v>
      </c>
      <c r="C26" s="282" t="s">
        <v>453</v>
      </c>
      <c r="D26" s="281">
        <v>100</v>
      </c>
      <c r="E26" s="278">
        <v>795</v>
      </c>
      <c r="F26" s="119">
        <f t="shared" si="0"/>
        <v>79500</v>
      </c>
    </row>
    <row r="27" spans="1:6" s="273" customFormat="1" ht="35.1" customHeight="1">
      <c r="A27" s="274" t="s">
        <v>467</v>
      </c>
      <c r="B27" s="283" t="s">
        <v>468</v>
      </c>
      <c r="C27" s="282" t="s">
        <v>453</v>
      </c>
      <c r="D27" s="281">
        <v>100</v>
      </c>
      <c r="E27" s="278">
        <v>1160</v>
      </c>
      <c r="F27" s="119">
        <f t="shared" si="0"/>
        <v>116000</v>
      </c>
    </row>
    <row r="28" spans="1:6" s="273" customFormat="1" ht="35.1" customHeight="1">
      <c r="A28" s="274" t="s">
        <v>469</v>
      </c>
      <c r="B28" s="283" t="s">
        <v>470</v>
      </c>
      <c r="C28" s="282" t="s">
        <v>453</v>
      </c>
      <c r="D28" s="281">
        <v>25</v>
      </c>
      <c r="E28" s="278">
        <v>930</v>
      </c>
      <c r="F28" s="119">
        <f t="shared" si="0"/>
        <v>23250</v>
      </c>
    </row>
    <row r="29" spans="1:6" s="273" customFormat="1" ht="46.5" customHeight="1">
      <c r="A29" s="274" t="s">
        <v>471</v>
      </c>
      <c r="B29" s="283" t="s">
        <v>472</v>
      </c>
      <c r="C29" s="282" t="s">
        <v>453</v>
      </c>
      <c r="D29" s="281">
        <v>25</v>
      </c>
      <c r="E29" s="278">
        <v>795</v>
      </c>
      <c r="F29" s="119">
        <f t="shared" si="0"/>
        <v>19875</v>
      </c>
    </row>
    <row r="30" spans="1:6" s="273" customFormat="1" ht="35.1" customHeight="1">
      <c r="A30" s="274" t="s">
        <v>473</v>
      </c>
      <c r="B30" s="283" t="s">
        <v>474</v>
      </c>
      <c r="C30" s="282" t="s">
        <v>12</v>
      </c>
      <c r="D30" s="281">
        <v>1</v>
      </c>
      <c r="E30" s="278">
        <v>31340</v>
      </c>
      <c r="F30" s="119">
        <f t="shared" si="0"/>
        <v>31340</v>
      </c>
    </row>
    <row r="31" spans="1:6" s="273" customFormat="1" ht="39" customHeight="1">
      <c r="A31" s="274" t="s">
        <v>475</v>
      </c>
      <c r="B31" s="283" t="s">
        <v>476</v>
      </c>
      <c r="C31" s="282" t="s">
        <v>453</v>
      </c>
      <c r="D31" s="281">
        <v>30</v>
      </c>
      <c r="E31" s="278">
        <v>945</v>
      </c>
      <c r="F31" s="119">
        <f t="shared" si="0"/>
        <v>28350</v>
      </c>
    </row>
    <row r="32" spans="1:6" s="273" customFormat="1" ht="34.5" hidden="1" customHeight="1">
      <c r="A32" s="274" t="s">
        <v>477</v>
      </c>
      <c r="B32" s="283" t="s">
        <v>478</v>
      </c>
      <c r="C32" s="282" t="s">
        <v>453</v>
      </c>
      <c r="D32" s="281">
        <v>0</v>
      </c>
      <c r="E32" s="278">
        <v>1065</v>
      </c>
      <c r="F32" s="119">
        <f t="shared" si="0"/>
        <v>0</v>
      </c>
    </row>
    <row r="33" spans="1:6" s="273" customFormat="1" ht="43.5" hidden="1" customHeight="1">
      <c r="A33" s="274" t="s">
        <v>479</v>
      </c>
      <c r="B33" s="283" t="s">
        <v>480</v>
      </c>
      <c r="C33" s="282" t="s">
        <v>453</v>
      </c>
      <c r="D33" s="281">
        <v>0</v>
      </c>
      <c r="E33" s="278">
        <f>1500*1.1</f>
        <v>1650.0000000000002</v>
      </c>
      <c r="F33" s="119">
        <f t="shared" si="0"/>
        <v>0</v>
      </c>
    </row>
    <row r="34" spans="1:6" s="273" customFormat="1" ht="194.25" customHeight="1">
      <c r="A34" s="274" t="s">
        <v>481</v>
      </c>
      <c r="B34" s="284" t="s">
        <v>855</v>
      </c>
      <c r="C34" s="282" t="s">
        <v>12</v>
      </c>
      <c r="D34" s="281">
        <v>1</v>
      </c>
      <c r="E34" s="278">
        <v>92325</v>
      </c>
      <c r="F34" s="119">
        <f t="shared" si="0"/>
        <v>92325</v>
      </c>
    </row>
    <row r="35" spans="1:6" s="285" customFormat="1" ht="44.25" hidden="1" customHeight="1">
      <c r="A35" s="274" t="s">
        <v>482</v>
      </c>
      <c r="B35" s="276" t="s">
        <v>483</v>
      </c>
      <c r="C35" s="282" t="s">
        <v>12</v>
      </c>
      <c r="D35" s="281">
        <v>0</v>
      </c>
      <c r="E35" s="278">
        <f>75000*1.15</f>
        <v>86250</v>
      </c>
      <c r="F35" s="119">
        <f t="shared" si="0"/>
        <v>0</v>
      </c>
    </row>
    <row r="36" spans="1:6" s="273" customFormat="1" ht="80.25" hidden="1" customHeight="1">
      <c r="A36" s="274" t="s">
        <v>484</v>
      </c>
      <c r="B36" s="286" t="s">
        <v>485</v>
      </c>
      <c r="C36" s="282"/>
      <c r="D36" s="287"/>
      <c r="E36" s="278"/>
      <c r="F36" s="119">
        <f t="shared" si="0"/>
        <v>0</v>
      </c>
    </row>
    <row r="37" spans="1:6" s="273" customFormat="1" ht="57.75" hidden="1" customHeight="1">
      <c r="A37" s="274" t="s">
        <v>486</v>
      </c>
      <c r="B37" s="280" t="s">
        <v>487</v>
      </c>
      <c r="C37" s="282" t="s">
        <v>12</v>
      </c>
      <c r="D37" s="281">
        <v>0</v>
      </c>
      <c r="E37" s="278">
        <v>406225</v>
      </c>
      <c r="F37" s="119">
        <f t="shared" si="0"/>
        <v>0</v>
      </c>
    </row>
    <row r="38" spans="1:6" s="273" customFormat="1" ht="34.5" hidden="1" customHeight="1">
      <c r="A38" s="274" t="s">
        <v>488</v>
      </c>
      <c r="B38" s="276" t="s">
        <v>489</v>
      </c>
      <c r="C38" s="282" t="s">
        <v>12</v>
      </c>
      <c r="D38" s="281">
        <v>0</v>
      </c>
      <c r="E38" s="278">
        <v>5805</v>
      </c>
      <c r="F38" s="119">
        <f t="shared" si="0"/>
        <v>0</v>
      </c>
    </row>
    <row r="39" spans="1:6" s="273" customFormat="1" ht="32.25" hidden="1" customHeight="1">
      <c r="A39" s="274" t="s">
        <v>490</v>
      </c>
      <c r="B39" s="276" t="s">
        <v>491</v>
      </c>
      <c r="C39" s="282" t="s">
        <v>12</v>
      </c>
      <c r="D39" s="281">
        <v>0</v>
      </c>
      <c r="E39" s="278">
        <v>6965</v>
      </c>
      <c r="F39" s="119">
        <f t="shared" si="0"/>
        <v>0</v>
      </c>
    </row>
    <row r="40" spans="1:6" s="273" customFormat="1" ht="39.75" hidden="1" customHeight="1">
      <c r="A40" s="274" t="s">
        <v>492</v>
      </c>
      <c r="B40" s="276" t="s">
        <v>493</v>
      </c>
      <c r="C40" s="282" t="s">
        <v>12</v>
      </c>
      <c r="D40" s="281">
        <v>0</v>
      </c>
      <c r="E40" s="278">
        <v>5805</v>
      </c>
      <c r="F40" s="119">
        <f t="shared" si="0"/>
        <v>0</v>
      </c>
    </row>
    <row r="41" spans="1:6" s="273" customFormat="1" ht="0.75" customHeight="1">
      <c r="A41" s="274" t="s">
        <v>494</v>
      </c>
      <c r="B41" s="276" t="s">
        <v>495</v>
      </c>
      <c r="C41" s="282" t="s">
        <v>12</v>
      </c>
      <c r="D41" s="281">
        <v>0</v>
      </c>
      <c r="E41" s="278">
        <v>6965</v>
      </c>
      <c r="F41" s="119">
        <f t="shared" si="0"/>
        <v>0</v>
      </c>
    </row>
    <row r="42" spans="1:6" s="273" customFormat="1" ht="37.5" hidden="1" customHeight="1">
      <c r="A42" s="274" t="s">
        <v>496</v>
      </c>
      <c r="B42" s="276" t="s">
        <v>497</v>
      </c>
      <c r="C42" s="282" t="s">
        <v>453</v>
      </c>
      <c r="D42" s="287"/>
      <c r="E42" s="278">
        <v>525</v>
      </c>
      <c r="F42" s="119">
        <f t="shared" si="0"/>
        <v>0</v>
      </c>
    </row>
    <row r="43" spans="1:6" s="273" customFormat="1" ht="20.25" customHeight="1">
      <c r="A43" s="329" t="s">
        <v>498</v>
      </c>
      <c r="B43" s="329"/>
      <c r="C43" s="329"/>
      <c r="D43" s="329"/>
      <c r="E43" s="288"/>
      <c r="F43" s="56">
        <f>ROUND(SUM(F7:F42),2)</f>
        <v>775915</v>
      </c>
    </row>
    <row r="44" spans="1:6" s="273" customFormat="1">
      <c r="A44" s="289"/>
      <c r="B44" s="290"/>
      <c r="C44" s="289"/>
      <c r="D44" s="291"/>
    </row>
  </sheetData>
  <sheetProtection password="CEE5" sheet="1" objects="1" scenarios="1" formatCells="0" formatColumns="0" formatRows="0"/>
  <autoFilter ref="D1:D44"/>
  <mergeCells count="6">
    <mergeCell ref="A43:B43"/>
    <mergeCell ref="C43:D43"/>
    <mergeCell ref="B1:F1"/>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PREAMBLE TO SOR</vt:lpstr>
      <vt:lpstr>SUMMARY</vt:lpstr>
      <vt:lpstr>TOTAL</vt:lpstr>
      <vt:lpstr>Sec-A</vt:lpstr>
      <vt:lpstr>Sec-B</vt:lpstr>
      <vt:lpstr>SEC-C</vt:lpstr>
      <vt:lpstr>SEC E</vt:lpstr>
      <vt:lpstr>SEC F</vt:lpstr>
      <vt:lpstr>'PREAMBLE TO SOR'!Print_Area</vt:lpstr>
      <vt:lpstr>'SEC E'!Print_Area</vt:lpstr>
      <vt:lpstr>'SEC F'!Print_Area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2021-01-06T14:35:27Z</dcterms:modified>
</cp:coreProperties>
</file>