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176" windowHeight="7188" activeTab="8"/>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D'!$A$1:$H$50</definedName>
    <definedName name="_xlnm.Print_Area" localSheetId="7">'SEC E'!$A$1:$H$33</definedName>
    <definedName name="_xlnm.Print_Area" localSheetId="8">'SEC F'!$A$1:$H$32</definedName>
    <definedName name="_xlnm.Print_Area" localSheetId="9">'SEC G'!$A$1:$I$24</definedName>
    <definedName name="_xlnm.Print_Area" localSheetId="3">'Sec-A'!$A$1:$I$80</definedName>
    <definedName name="_xlnm.Print_Area" localSheetId="4">'Sec-B'!$A$1:$H$152</definedName>
    <definedName name="_xlnm.Print_Area" localSheetId="5">'SEC-C'!$A$1:$H$67</definedName>
    <definedName name="_xlnm.Print_Area" localSheetId="2">Total!$A$1:$D$12</definedName>
    <definedName name="_xlnm.Print_Titles" localSheetId="3">'Sec-A'!$5:$5</definedName>
    <definedName name="_xlnm.Print_Titles" localSheetId="4">'Sec-B'!$1:$5</definedName>
    <definedName name="_xlnm.Print_Titles" localSheetId="5">'SEC-C'!$1:$6</definedName>
  </definedNames>
  <calcPr calcId="152511"/>
</workbook>
</file>

<file path=xl/calcChain.xml><?xml version="1.0" encoding="utf-8"?>
<calcChain xmlns="http://schemas.openxmlformats.org/spreadsheetml/2006/main">
  <c r="F23" i="14" l="1"/>
  <c r="F22" i="14"/>
  <c r="F107" i="13"/>
  <c r="H107" i="13"/>
  <c r="F100" i="13"/>
  <c r="G100" i="13" s="1"/>
  <c r="F70" i="13"/>
  <c r="G70" i="13" s="1"/>
  <c r="F53" i="13"/>
  <c r="F39" i="13"/>
  <c r="G39" i="13" s="1"/>
  <c r="F31" i="13"/>
  <c r="G25" i="13"/>
  <c r="G17" i="15" l="1"/>
  <c r="G16" i="15"/>
  <c r="G13" i="15"/>
  <c r="G10" i="15"/>
  <c r="F19" i="15"/>
  <c r="G19" i="15" s="1"/>
  <c r="F18" i="15"/>
  <c r="G18" i="15" s="1"/>
  <c r="F17" i="15"/>
  <c r="F16" i="15"/>
  <c r="F14" i="15"/>
  <c r="G14" i="15" s="1"/>
  <c r="F13" i="15"/>
  <c r="F10" i="15"/>
  <c r="F9" i="15"/>
  <c r="G9" i="15" s="1"/>
  <c r="F8" i="15"/>
  <c r="G8" i="15" s="1"/>
  <c r="G29" i="14"/>
  <c r="G28" i="14"/>
  <c r="G27" i="14"/>
  <c r="G26" i="14"/>
  <c r="G25" i="14"/>
  <c r="G24" i="14"/>
  <c r="G23" i="14"/>
  <c r="G22" i="14"/>
  <c r="G17" i="14"/>
  <c r="G12" i="14"/>
  <c r="F31" i="14"/>
  <c r="F30" i="14"/>
  <c r="G30" i="14" s="1"/>
  <c r="F21" i="14"/>
  <c r="G21" i="14" s="1"/>
  <c r="F20" i="14"/>
  <c r="G20" i="14" s="1"/>
  <c r="F18" i="14"/>
  <c r="G18" i="14" s="1"/>
  <c r="F17" i="14"/>
  <c r="F16" i="14"/>
  <c r="G16" i="14" s="1"/>
  <c r="F15" i="14"/>
  <c r="G15" i="14" s="1"/>
  <c r="F14" i="14"/>
  <c r="G14" i="14" s="1"/>
  <c r="F12" i="14"/>
  <c r="F10" i="14"/>
  <c r="G10" i="14" s="1"/>
  <c r="F8" i="14"/>
  <c r="G8" i="14" s="1"/>
  <c r="F32" i="19"/>
  <c r="G32" i="19" s="1"/>
  <c r="F31" i="19"/>
  <c r="G31" i="19" s="1"/>
  <c r="F29" i="19"/>
  <c r="G29" i="19" s="1"/>
  <c r="F27" i="19"/>
  <c r="G27" i="19" s="1"/>
  <c r="F26" i="19"/>
  <c r="G26" i="19" s="1"/>
  <c r="F25" i="19"/>
  <c r="G25" i="19" s="1"/>
  <c r="F24" i="19"/>
  <c r="G24" i="19" s="1"/>
  <c r="F23" i="19"/>
  <c r="G23" i="19" s="1"/>
  <c r="F22" i="19"/>
  <c r="G22" i="19" s="1"/>
  <c r="F21" i="19"/>
  <c r="G21" i="19" s="1"/>
  <c r="F7" i="19"/>
  <c r="G7" i="19" s="1"/>
  <c r="F24" i="17"/>
  <c r="G24" i="17" s="1"/>
  <c r="F23" i="17"/>
  <c r="G23" i="17" s="1"/>
  <c r="F22" i="17"/>
  <c r="G22" i="17" s="1"/>
  <c r="F21" i="17"/>
  <c r="G21" i="17" s="1"/>
  <c r="F20" i="17"/>
  <c r="G20" i="17" s="1"/>
  <c r="F19" i="17"/>
  <c r="G19" i="17" s="1"/>
  <c r="F18" i="17"/>
  <c r="G18" i="17" s="1"/>
  <c r="F17" i="17"/>
  <c r="G17" i="17" s="1"/>
  <c r="F14" i="17"/>
  <c r="G14" i="17" s="1"/>
  <c r="F13" i="17"/>
  <c r="G13" i="17" s="1"/>
  <c r="F12" i="17"/>
  <c r="G12" i="17" s="1"/>
  <c r="F11" i="17"/>
  <c r="G11" i="17" s="1"/>
  <c r="F9" i="17"/>
  <c r="G9" i="17" s="1"/>
  <c r="G57" i="18"/>
  <c r="G54" i="18"/>
  <c r="G49" i="18"/>
  <c r="G37" i="18"/>
  <c r="G36" i="18"/>
  <c r="G19" i="18"/>
  <c r="F57" i="18"/>
  <c r="F54" i="18"/>
  <c r="F52" i="18"/>
  <c r="G52" i="18" s="1"/>
  <c r="F50" i="18"/>
  <c r="G50" i="18" s="1"/>
  <c r="F49" i="18"/>
  <c r="F44" i="18"/>
  <c r="G44" i="18" s="1"/>
  <c r="F41" i="18"/>
  <c r="G41" i="18" s="1"/>
  <c r="F39" i="18"/>
  <c r="G39" i="18" s="1"/>
  <c r="F37" i="18"/>
  <c r="F36" i="18"/>
  <c r="F35" i="18"/>
  <c r="G35" i="18" s="1"/>
  <c r="F28" i="18"/>
  <c r="G28" i="18" s="1"/>
  <c r="F19" i="18"/>
  <c r="G53" i="13"/>
  <c r="G28" i="13"/>
  <c r="F149" i="13"/>
  <c r="G149" i="13" s="1"/>
  <c r="F146" i="13"/>
  <c r="G146" i="13" s="1"/>
  <c r="F144" i="13"/>
  <c r="G144" i="13" s="1"/>
  <c r="F139" i="13"/>
  <c r="G139" i="13" s="1"/>
  <c r="F134" i="13"/>
  <c r="G134" i="13" s="1"/>
  <c r="F124" i="13"/>
  <c r="G124" i="13" s="1"/>
  <c r="F123" i="13"/>
  <c r="G123" i="13" s="1"/>
  <c r="F122" i="13"/>
  <c r="G122" i="13" s="1"/>
  <c r="F121" i="13"/>
  <c r="G121" i="13" s="1"/>
  <c r="F116" i="13"/>
  <c r="G116" i="13" s="1"/>
  <c r="F115" i="13"/>
  <c r="G115" i="13" s="1"/>
  <c r="F114" i="13"/>
  <c r="G114" i="13" s="1"/>
  <c r="F113" i="13"/>
  <c r="G113" i="13" s="1"/>
  <c r="F110" i="13"/>
  <c r="G110" i="13" s="1"/>
  <c r="F108" i="13"/>
  <c r="G108" i="13" s="1"/>
  <c r="F106" i="13"/>
  <c r="G106" i="13" s="1"/>
  <c r="F105" i="13"/>
  <c r="G105" i="13" s="1"/>
  <c r="F104" i="13"/>
  <c r="G104" i="13" s="1"/>
  <c r="F101" i="13"/>
  <c r="G101" i="13" s="1"/>
  <c r="F95" i="13"/>
  <c r="G95" i="13" s="1"/>
  <c r="F92" i="13"/>
  <c r="F57" i="13"/>
  <c r="G57" i="13" s="1"/>
  <c r="F54" i="13"/>
  <c r="G54" i="13" s="1"/>
  <c r="F52" i="13"/>
  <c r="G52" i="13" s="1"/>
  <c r="F51" i="13"/>
  <c r="G51" i="13" s="1"/>
  <c r="F43" i="13"/>
  <c r="G43" i="13" s="1"/>
  <c r="F42" i="13"/>
  <c r="G42" i="13" s="1"/>
  <c r="F41" i="13"/>
  <c r="G41" i="13" s="1"/>
  <c r="F40" i="13"/>
  <c r="G40" i="13" s="1"/>
  <c r="F36" i="13"/>
  <c r="G36" i="13" s="1"/>
  <c r="F32" i="13"/>
  <c r="G32" i="13" s="1"/>
  <c r="G31" i="13"/>
  <c r="F29" i="13"/>
  <c r="G29" i="13" s="1"/>
  <c r="F28" i="13"/>
  <c r="F27" i="13"/>
  <c r="G27" i="13" s="1"/>
  <c r="F26" i="13"/>
  <c r="G26" i="13" s="1"/>
  <c r="F24" i="13"/>
  <c r="G24" i="13" s="1"/>
  <c r="F78" i="9"/>
  <c r="G78" i="9" s="1"/>
  <c r="F74" i="9"/>
  <c r="G74" i="9" s="1"/>
  <c r="F68" i="9"/>
  <c r="G68" i="9" s="1"/>
  <c r="F66" i="9"/>
  <c r="G66" i="9" s="1"/>
  <c r="F64" i="9"/>
  <c r="G64" i="9" s="1"/>
  <c r="F63" i="9"/>
  <c r="G63" i="9" s="1"/>
  <c r="F62" i="9"/>
  <c r="G62" i="9" s="1"/>
  <c r="F61" i="9"/>
  <c r="G61" i="9" s="1"/>
  <c r="F45" i="9"/>
  <c r="G45" i="9" s="1"/>
  <c r="E15" i="15" l="1"/>
  <c r="F15" i="15" s="1"/>
  <c r="G15" i="15" s="1"/>
  <c r="G24" i="15" s="1"/>
  <c r="D11" i="12" s="1"/>
  <c r="H30" i="9" l="1"/>
  <c r="H31" i="9"/>
  <c r="E19" i="19" l="1"/>
  <c r="F19" i="19" s="1"/>
  <c r="G19" i="19" s="1"/>
  <c r="G33" i="19" s="1"/>
  <c r="D9" i="12" s="1"/>
  <c r="H19" i="19" l="1"/>
  <c r="H29" i="19"/>
  <c r="E21" i="15" l="1"/>
  <c r="E22" i="15"/>
  <c r="E23" i="15"/>
  <c r="E11" i="14" l="1"/>
  <c r="F11" i="14" s="1"/>
  <c r="G11" i="14" s="1"/>
  <c r="G32" i="14" s="1"/>
  <c r="D10" i="12" s="1"/>
  <c r="E18" i="19"/>
  <c r="E17" i="19"/>
  <c r="E16" i="19"/>
  <c r="E15" i="19"/>
  <c r="E13" i="19"/>
  <c r="E12" i="19"/>
  <c r="E11" i="19"/>
  <c r="E10" i="19"/>
  <c r="E9" i="19"/>
  <c r="E8" i="19"/>
  <c r="E48" i="17"/>
  <c r="F48" i="17" s="1"/>
  <c r="G48" i="17" s="1"/>
  <c r="E47" i="17"/>
  <c r="F47" i="17" s="1"/>
  <c r="G47" i="17" s="1"/>
  <c r="E16" i="17"/>
  <c r="F16" i="17" s="1"/>
  <c r="G16" i="17" s="1"/>
  <c r="E66" i="18"/>
  <c r="F66" i="18" s="1"/>
  <c r="G66" i="18" s="1"/>
  <c r="E64" i="18"/>
  <c r="E63" i="18"/>
  <c r="E62" i="18"/>
  <c r="E61" i="18"/>
  <c r="F61" i="18" s="1"/>
  <c r="G61" i="18" s="1"/>
  <c r="G67" i="18" s="1"/>
  <c r="D7" i="12" s="1"/>
  <c r="E56" i="18"/>
  <c r="E31" i="18"/>
  <c r="E26" i="18"/>
  <c r="E98" i="13"/>
  <c r="E76" i="13"/>
  <c r="E71" i="13"/>
  <c r="F71" i="13" s="1"/>
  <c r="G71" i="13" s="1"/>
  <c r="E45" i="13"/>
  <c r="E30" i="13"/>
  <c r="F30" i="13" s="1"/>
  <c r="G30" i="13" s="1"/>
  <c r="E58" i="9"/>
  <c r="E57" i="9"/>
  <c r="G50" i="17" l="1"/>
  <c r="D8" i="12" s="1"/>
  <c r="E141" i="13"/>
  <c r="E94" i="13"/>
  <c r="E91" i="13"/>
  <c r="E90" i="13"/>
  <c r="E89" i="13"/>
  <c r="F89" i="13" s="1"/>
  <c r="G89" i="13" s="1"/>
  <c r="E88" i="13"/>
  <c r="E87" i="13"/>
  <c r="E86" i="13"/>
  <c r="E85" i="13"/>
  <c r="E84" i="13"/>
  <c r="E82" i="13"/>
  <c r="E81" i="13"/>
  <c r="E78" i="13"/>
  <c r="E77" i="13"/>
  <c r="E68" i="13"/>
  <c r="H60" i="13"/>
  <c r="E65" i="13"/>
  <c r="E64" i="13"/>
  <c r="E63" i="13"/>
  <c r="E62" i="13"/>
  <c r="E59" i="13"/>
  <c r="E58" i="13"/>
  <c r="E46" i="13"/>
  <c r="F46" i="13" s="1"/>
  <c r="G46" i="13" s="1"/>
  <c r="G151" i="13" s="1"/>
  <c r="D6" i="12" s="1"/>
  <c r="E75" i="9"/>
  <c r="E54" i="9"/>
  <c r="E46" i="9" l="1"/>
  <c r="E34" i="9"/>
  <c r="E35" i="9"/>
  <c r="H21" i="15" l="1"/>
  <c r="H22" i="15"/>
  <c r="H23" i="15"/>
  <c r="H8" i="18"/>
  <c r="H135" i="13"/>
  <c r="H14" i="15" l="1"/>
  <c r="H124" i="13" l="1"/>
  <c r="H123" i="13"/>
  <c r="H122" i="13"/>
  <c r="H121" i="13"/>
  <c r="H59" i="13" l="1"/>
  <c r="E36" i="9"/>
  <c r="E32" i="9" l="1"/>
  <c r="E33" i="9" l="1"/>
  <c r="F32" i="9"/>
  <c r="G32" i="9" s="1"/>
  <c r="G80" i="9" s="1"/>
  <c r="D5" i="12" s="1"/>
  <c r="H29" i="14"/>
  <c r="H28" i="14"/>
  <c r="H114" i="13" l="1"/>
  <c r="H113" i="13"/>
  <c r="E14" i="19" l="1"/>
  <c r="H73" i="13"/>
  <c r="H68" i="13"/>
  <c r="H45" i="13" l="1"/>
  <c r="H106" i="13"/>
  <c r="H26" i="13" l="1"/>
  <c r="H101" i="13" l="1"/>
  <c r="H99" i="13"/>
  <c r="H7" i="19" l="1"/>
  <c r="H65" i="13"/>
  <c r="H11" i="15" l="1"/>
  <c r="H12" i="15"/>
  <c r="H13" i="14"/>
  <c r="H19" i="14"/>
  <c r="H10" i="17"/>
  <c r="H15" i="17"/>
  <c r="H25" i="17"/>
  <c r="H26" i="17"/>
  <c r="H27" i="17"/>
  <c r="H29" i="17"/>
  <c r="H31" i="17"/>
  <c r="H37" i="17"/>
  <c r="H9" i="18"/>
  <c r="H11" i="18"/>
  <c r="H16" i="18"/>
  <c r="H18" i="18"/>
  <c r="H20" i="18"/>
  <c r="H23" i="18"/>
  <c r="H25" i="18"/>
  <c r="H27" i="18"/>
  <c r="H29" i="18"/>
  <c r="H32" i="18"/>
  <c r="H34" i="18"/>
  <c r="H40" i="18"/>
  <c r="H47" i="18"/>
  <c r="H48" i="18"/>
  <c r="H51" i="18"/>
  <c r="H53" i="18"/>
  <c r="H55" i="18"/>
  <c r="H60" i="18"/>
  <c r="H33" i="13"/>
  <c r="H34" i="13"/>
  <c r="H35" i="13"/>
  <c r="H38" i="13"/>
  <c r="H44" i="13"/>
  <c r="H47" i="13"/>
  <c r="H48" i="13"/>
  <c r="H49" i="13"/>
  <c r="H50" i="13"/>
  <c r="H55" i="13"/>
  <c r="H56" i="13"/>
  <c r="H66" i="13"/>
  <c r="H67" i="13"/>
  <c r="H72" i="13"/>
  <c r="H74" i="13"/>
  <c r="H75" i="13"/>
  <c r="H79" i="13"/>
  <c r="H83" i="13"/>
  <c r="H93" i="13"/>
  <c r="H96" i="13"/>
  <c r="H97" i="13"/>
  <c r="H102" i="13"/>
  <c r="H103" i="13"/>
  <c r="H109" i="13"/>
  <c r="H119" i="13"/>
  <c r="H120" i="13"/>
  <c r="H125" i="13"/>
  <c r="H126" i="13"/>
  <c r="H127" i="13"/>
  <c r="H128" i="13"/>
  <c r="H129" i="13"/>
  <c r="H130" i="13"/>
  <c r="H131" i="13"/>
  <c r="H132" i="13"/>
  <c r="H133" i="13"/>
  <c r="H136" i="13"/>
  <c r="H137" i="13"/>
  <c r="H140" i="13"/>
  <c r="H142" i="13"/>
  <c r="H143" i="13"/>
  <c r="H145" i="13"/>
  <c r="H147" i="13"/>
  <c r="H148" i="13"/>
  <c r="H41" i="9"/>
  <c r="H42" i="9"/>
  <c r="H43" i="9"/>
  <c r="H44" i="9"/>
  <c r="H47" i="9"/>
  <c r="H48" i="9"/>
  <c r="H49" i="9"/>
  <c r="H50" i="9"/>
  <c r="H51" i="9"/>
  <c r="H52" i="9"/>
  <c r="H55" i="9"/>
  <c r="H56" i="9"/>
  <c r="H59" i="9"/>
  <c r="H60" i="9"/>
  <c r="H65" i="9"/>
  <c r="H67" i="9"/>
  <c r="H69" i="9"/>
  <c r="H70" i="9"/>
  <c r="H71" i="9"/>
  <c r="H72" i="9"/>
  <c r="H73" i="9"/>
  <c r="H77" i="9"/>
  <c r="H33" i="18"/>
  <c r="H20" i="15" l="1"/>
  <c r="H19" i="15"/>
  <c r="H18" i="15"/>
  <c r="H17" i="15"/>
  <c r="H16" i="15"/>
  <c r="H15" i="15"/>
  <c r="H13" i="15"/>
  <c r="H9" i="15"/>
  <c r="H10" i="15"/>
  <c r="H8" i="15"/>
  <c r="H31" i="14"/>
  <c r="H30" i="14"/>
  <c r="H27" i="14"/>
  <c r="H26" i="14"/>
  <c r="H25" i="14"/>
  <c r="H24" i="14"/>
  <c r="H23" i="14"/>
  <c r="H22" i="14"/>
  <c r="H21" i="14"/>
  <c r="H20" i="14"/>
  <c r="H18" i="14"/>
  <c r="H17" i="14"/>
  <c r="H16" i="14"/>
  <c r="H15" i="14"/>
  <c r="H14" i="14"/>
  <c r="H12" i="14"/>
  <c r="H11" i="14"/>
  <c r="H10" i="14"/>
  <c r="H9" i="14"/>
  <c r="H22" i="19"/>
  <c r="H23" i="19"/>
  <c r="H24" i="19"/>
  <c r="H25" i="19"/>
  <c r="H26" i="19"/>
  <c r="H27" i="19"/>
  <c r="H21" i="19"/>
  <c r="H12" i="19"/>
  <c r="H13" i="19"/>
  <c r="H14" i="19"/>
  <c r="H11" i="19"/>
  <c r="H32" i="19"/>
  <c r="H31" i="19"/>
  <c r="H18" i="19"/>
  <c r="H17" i="19"/>
  <c r="H16" i="19"/>
  <c r="H15" i="19"/>
  <c r="H8" i="19"/>
  <c r="H9" i="19"/>
  <c r="H10" i="19"/>
  <c r="H48" i="17"/>
  <c r="H47" i="17"/>
  <c r="H46" i="17"/>
  <c r="H45" i="17"/>
  <c r="H44" i="17"/>
  <c r="H43" i="17"/>
  <c r="H42" i="17"/>
  <c r="H41" i="17"/>
  <c r="H40" i="17"/>
  <c r="H39" i="17"/>
  <c r="H38" i="17"/>
  <c r="H36" i="17"/>
  <c r="H35" i="17"/>
  <c r="H34" i="17"/>
  <c r="H33" i="17"/>
  <c r="H32" i="17"/>
  <c r="H30" i="17"/>
  <c r="H28" i="17"/>
  <c r="H24" i="17"/>
  <c r="H23" i="17"/>
  <c r="H22" i="17"/>
  <c r="H21" i="17"/>
  <c r="H20" i="17"/>
  <c r="H19" i="17"/>
  <c r="H18" i="17"/>
  <c r="H17" i="17"/>
  <c r="H16" i="17"/>
  <c r="H14" i="17"/>
  <c r="H13" i="17"/>
  <c r="H12" i="17"/>
  <c r="H11" i="17"/>
  <c r="H9" i="17"/>
  <c r="H66" i="18"/>
  <c r="H64" i="18"/>
  <c r="H63" i="18"/>
  <c r="H62" i="18"/>
  <c r="H61" i="18"/>
  <c r="H59" i="18"/>
  <c r="H58" i="18"/>
  <c r="H57" i="18"/>
  <c r="H56" i="18"/>
  <c r="H54" i="18"/>
  <c r="H52" i="18"/>
  <c r="H50" i="18"/>
  <c r="H49" i="18"/>
  <c r="H46" i="18"/>
  <c r="H45" i="18"/>
  <c r="H44" i="18"/>
  <c r="H43" i="18"/>
  <c r="H42" i="18"/>
  <c r="H41" i="18"/>
  <c r="H39" i="18"/>
  <c r="H38" i="18"/>
  <c r="H37" i="18"/>
  <c r="H36" i="18"/>
  <c r="H35" i="18"/>
  <c r="H31" i="18"/>
  <c r="H30" i="18"/>
  <c r="H28" i="18"/>
  <c r="H26" i="18"/>
  <c r="H24" i="18"/>
  <c r="H22" i="18"/>
  <c r="H21" i="18"/>
  <c r="H19" i="18"/>
  <c r="H17" i="18"/>
  <c r="H15" i="18"/>
  <c r="H14" i="18"/>
  <c r="H13" i="18"/>
  <c r="H12" i="18"/>
  <c r="H10" i="18"/>
  <c r="H149" i="13"/>
  <c r="H146" i="13"/>
  <c r="H144" i="13"/>
  <c r="H141" i="13"/>
  <c r="H139" i="13"/>
  <c r="H138" i="13"/>
  <c r="H134" i="13"/>
  <c r="H116" i="13"/>
  <c r="H115" i="13"/>
  <c r="H110" i="13"/>
  <c r="H108" i="13"/>
  <c r="H105" i="13"/>
  <c r="H104" i="13"/>
  <c r="H98" i="13"/>
  <c r="H95" i="13"/>
  <c r="H94" i="13"/>
  <c r="H92" i="13"/>
  <c r="H91" i="13"/>
  <c r="H90" i="13"/>
  <c r="H89" i="13"/>
  <c r="H88" i="13"/>
  <c r="H87" i="13"/>
  <c r="H86" i="13"/>
  <c r="H85" i="13"/>
  <c r="H84" i="13"/>
  <c r="H82" i="13"/>
  <c r="H81" i="13"/>
  <c r="H78" i="13"/>
  <c r="H77" i="13"/>
  <c r="H76" i="13"/>
  <c r="H71" i="13"/>
  <c r="H70" i="13"/>
  <c r="H69" i="13"/>
  <c r="H64" i="13"/>
  <c r="H63" i="13"/>
  <c r="H62" i="13"/>
  <c r="H58" i="13"/>
  <c r="H57" i="13"/>
  <c r="H54" i="13"/>
  <c r="H53" i="13"/>
  <c r="H52" i="13"/>
  <c r="H51" i="13"/>
  <c r="H46" i="13"/>
  <c r="H43" i="13"/>
  <c r="H42" i="13"/>
  <c r="H41" i="13"/>
  <c r="H40" i="13"/>
  <c r="H39" i="13"/>
  <c r="H37" i="13"/>
  <c r="H36" i="13"/>
  <c r="H24" i="13"/>
  <c r="H27" i="13"/>
  <c r="H28" i="13"/>
  <c r="H29" i="13"/>
  <c r="H30" i="13"/>
  <c r="H31" i="13"/>
  <c r="H32" i="13"/>
  <c r="H68" i="9"/>
  <c r="H66" i="9"/>
  <c r="H78" i="9"/>
  <c r="H75" i="9"/>
  <c r="H74" i="9"/>
  <c r="H64" i="9"/>
  <c r="H63" i="9"/>
  <c r="H62" i="9"/>
  <c r="H61" i="9"/>
  <c r="H58" i="9"/>
  <c r="H57" i="9"/>
  <c r="H54" i="9"/>
  <c r="H53" i="9"/>
  <c r="H46" i="9"/>
  <c r="H45" i="9"/>
  <c r="H34" i="9"/>
  <c r="H35" i="9"/>
  <c r="H36" i="9"/>
  <c r="H38" i="9"/>
  <c r="H39" i="9"/>
  <c r="H32" i="9"/>
  <c r="H33" i="9"/>
  <c r="H50" i="17" l="1"/>
  <c r="H24" i="15"/>
  <c r="H33" i="19"/>
  <c r="H67" i="18"/>
  <c r="H151" i="13"/>
  <c r="H80" i="9"/>
  <c r="H8" i="14" l="1"/>
  <c r="H32" i="14" s="1"/>
  <c r="D12" i="12" l="1"/>
  <c r="D6" i="21" s="1"/>
</calcChain>
</file>

<file path=xl/sharedStrings.xml><?xml version="1.0" encoding="utf-8"?>
<sst xmlns="http://schemas.openxmlformats.org/spreadsheetml/2006/main" count="1130" uniqueCount="810">
  <si>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</si>
  <si>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</si>
  <si>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</si>
  <si>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</si>
  <si>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</si>
  <si>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</si>
  <si>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</si>
  <si>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</si>
  <si>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</si>
  <si>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</si>
  <si>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</si>
  <si>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</si>
  <si>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</si>
  <si>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</si>
  <si>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</si>
  <si>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</si>
  <si>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</si>
  <si>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</si>
  <si>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</si>
  <si>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</si>
  <si>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</si>
  <si>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</si>
  <si>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</si>
  <si>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</si>
  <si>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</si>
  <si>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</si>
  <si>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</si>
  <si>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</si>
  <si>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</si>
  <si>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</si>
  <si>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</si>
  <si>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</si>
  <si>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</si>
  <si>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</si>
  <si>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</si>
  <si>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</si>
  <si>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</si>
  <si>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</si>
  <si>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</si>
  <si>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t xml:space="preserve">100 (4"), diff. grades &amp; thickness (applicable for Connectivity cumulative length of mainline upto 2000 meters) </t>
  </si>
  <si>
    <t xml:space="preserve">100 (4"), diff. grades &amp; thickness (applicable for Connectivity cumulative length of mainline beyond 2000 meters) </t>
  </si>
  <si>
    <t>A00130</t>
  </si>
  <si>
    <t xml:space="preserve">200 (8"), diff. grades &amp; thickness (applicable for Connectivity cumulative length of mainline upto 500 meters) </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</si>
  <si>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</si>
  <si>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</si>
  <si>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</si>
  <si>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</si>
  <si>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</si>
  <si>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</si>
  <si>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</si>
  <si>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</si>
  <si>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</si>
  <si>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</si>
  <si>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</si>
  <si>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</si>
  <si>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</si>
  <si>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</si>
  <si>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</si>
  <si>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</si>
  <si>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</si>
  <si>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</si>
  <si>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</si>
  <si>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</si>
  <si>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</si>
  <si>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</si>
  <si>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</si>
  <si>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</si>
  <si>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</si>
  <si>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</si>
  <si>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</si>
  <si>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</si>
  <si>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</si>
  <si>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</si>
  <si>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</si>
  <si>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</si>
  <si>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</si>
  <si>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</si>
  <si>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</si>
  <si>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</si>
  <si>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</si>
  <si>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</si>
  <si>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</si>
  <si>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</si>
  <si>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</si>
  <si>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</si>
  <si>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</si>
  <si>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</si>
  <si>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</si>
  <si>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</si>
  <si>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</si>
  <si>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</si>
  <si>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</si>
  <si>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</si>
  <si>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</si>
  <si>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</si>
  <si>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</si>
  <si>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</si>
  <si>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</si>
  <si>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</si>
  <si>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</si>
  <si>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</si>
  <si>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</si>
  <si>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</si>
  <si>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</si>
  <si>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</si>
  <si>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</si>
  <si>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</si>
  <si>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</si>
  <si>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</si>
  <si>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</si>
  <si>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</si>
  <si>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</si>
  <si>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</si>
  <si>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</si>
  <si>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</si>
  <si>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</si>
  <si>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</si>
  <si>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</si>
  <si>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</si>
  <si>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</si>
  <si>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</si>
  <si>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</si>
  <si>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</si>
  <si>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</si>
  <si>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</si>
  <si>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</si>
  <si>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</si>
  <si>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</si>
  <si>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</si>
  <si>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</si>
  <si>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</si>
  <si>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</si>
  <si>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</si>
  <si>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</si>
  <si>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</si>
  <si>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</si>
  <si>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</si>
  <si>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</si>
  <si>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</si>
  <si>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</si>
  <si>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</si>
  <si>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</si>
  <si>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</si>
  <si>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</si>
  <si>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</si>
  <si>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</si>
  <si>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</si>
  <si>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</si>
  <si>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</si>
  <si>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</si>
  <si>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</si>
  <si>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</si>
  <si>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</si>
  <si>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</si>
  <si>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</si>
  <si>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</si>
  <si>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</si>
  <si>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</si>
  <si>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</si>
  <si>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</si>
  <si>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</si>
  <si>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</si>
  <si>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</si>
  <si>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</si>
  <si>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</si>
  <si>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</si>
  <si>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</si>
  <si>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</si>
  <si>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</si>
  <si>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</si>
  <si>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</si>
  <si>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</si>
  <si>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</si>
  <si>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</si>
  <si>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</si>
  <si>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</si>
  <si>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</si>
  <si>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</si>
  <si>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</si>
  <si>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</si>
  <si>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</si>
  <si>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</si>
  <si>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</si>
  <si>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</si>
  <si>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</si>
  <si>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</si>
  <si>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</si>
  <si>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</si>
  <si>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</si>
  <si>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</si>
  <si>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</si>
  <si>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</si>
  <si>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</si>
  <si>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</si>
  <si>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</si>
  <si>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</si>
  <si>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</si>
  <si>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</si>
  <si>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</si>
  <si>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</si>
  <si>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</si>
  <si>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</si>
  <si>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</si>
  <si>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</si>
  <si>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</si>
  <si>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</si>
  <si>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</si>
  <si>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</si>
  <si>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</si>
  <si>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</si>
  <si>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</si>
  <si>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</si>
  <si>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</si>
  <si>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</si>
  <si>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</si>
  <si>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</si>
  <si>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</si>
  <si>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</si>
  <si>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</si>
  <si>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</si>
  <si>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</si>
  <si>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</si>
  <si>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</si>
  <si>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</si>
  <si>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</si>
  <si>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</si>
  <si>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</si>
  <si>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</si>
  <si>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</si>
  <si>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</si>
  <si>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</si>
  <si>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</si>
  <si>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</si>
  <si>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</si>
  <si>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</si>
  <si>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</si>
  <si>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</si>
  <si>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</si>
  <si>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</si>
  <si>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</si>
  <si>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</si>
  <si>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</si>
  <si>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</si>
  <si>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</si>
  <si>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</si>
  <si>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</si>
  <si>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</si>
  <si>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</si>
  <si>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</si>
  <si>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</si>
  <si>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</si>
  <si>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</si>
  <si>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</si>
  <si>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</si>
  <si>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</si>
  <si>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</si>
  <si>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</si>
  <si>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</si>
  <si>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</si>
  <si>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</si>
  <si>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</si>
  <si>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</si>
  <si>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</si>
  <si>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</si>
  <si>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</si>
  <si>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</si>
  <si>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</si>
  <si>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</si>
  <si>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</si>
  <si>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</si>
  <si>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</si>
  <si>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</si>
  <si>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</si>
  <si>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</si>
  <si>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</si>
  <si>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</si>
  <si>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</si>
  <si>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</si>
  <si>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</si>
  <si>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</si>
  <si>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</si>
  <si>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</si>
  <si>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</si>
  <si>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</si>
  <si>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</si>
  <si>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</si>
  <si>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</si>
  <si>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 xml:space="preserve">QOEC 2" - 600 # </t>
  </si>
  <si>
    <t>A00120</t>
  </si>
  <si>
    <t>A00101</t>
  </si>
  <si>
    <t>A00102</t>
  </si>
  <si>
    <t>A00103</t>
  </si>
  <si>
    <t>A00104</t>
  </si>
  <si>
    <t>A00105</t>
  </si>
  <si>
    <t>A00106</t>
  </si>
  <si>
    <t>A00107</t>
  </si>
  <si>
    <t>A00311</t>
  </si>
  <si>
    <t>A00351</t>
  </si>
  <si>
    <t>A00352</t>
  </si>
  <si>
    <t>A00501</t>
  </si>
  <si>
    <t>A00502</t>
  </si>
  <si>
    <t>A00601</t>
  </si>
  <si>
    <t>A00602</t>
  </si>
  <si>
    <t>A00603</t>
  </si>
  <si>
    <t>A00604</t>
  </si>
  <si>
    <t>A00700</t>
  </si>
  <si>
    <t>A00750</t>
  </si>
  <si>
    <t>A00800</t>
  </si>
  <si>
    <t>A00801</t>
  </si>
  <si>
    <t>A00802</t>
  </si>
  <si>
    <t>A00900</t>
  </si>
  <si>
    <t>A00901</t>
  </si>
  <si>
    <t>B001210</t>
  </si>
  <si>
    <t>HANDLING, LIFTING, TRANSPORTATION (INSTALLATION) OF EQUIPMENTS / VESSELS (Within Campus)</t>
  </si>
  <si>
    <t>B0011000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</si>
  <si>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</si>
  <si>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</si>
  <si>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</si>
  <si>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</si>
  <si>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</si>
  <si>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</si>
  <si>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</si>
  <si>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</si>
  <si>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</si>
  <si>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</si>
  <si>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</si>
  <si>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</si>
  <si>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</si>
  <si>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</si>
  <si>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</si>
  <si>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</si>
  <si>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</si>
  <si>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</si>
  <si>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</si>
  <si>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</si>
  <si>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</si>
  <si>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</si>
  <si>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</si>
  <si>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</si>
  <si>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</si>
  <si>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</si>
  <si>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</si>
  <si>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</si>
  <si>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</si>
  <si>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</si>
  <si>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</si>
  <si>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</si>
  <si>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</si>
  <si>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</si>
  <si>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</si>
  <si>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</si>
  <si>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</si>
  <si>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</si>
  <si>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</si>
  <si>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</si>
  <si>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</si>
  <si>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</si>
  <si>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</si>
  <si>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</si>
  <si>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</si>
  <si>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</si>
  <si>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</si>
  <si>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</si>
  <si>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</si>
  <si>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</si>
  <si>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</si>
  <si>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</si>
  <si>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</si>
  <si>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</si>
  <si>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</si>
  <si>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</si>
  <si>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</si>
  <si>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</si>
  <si>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</si>
  <si>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</si>
  <si>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</si>
  <si>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</si>
  <si>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</si>
  <si>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</si>
  <si>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</si>
  <si>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</si>
  <si>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</si>
  <si>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</si>
  <si>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</si>
  <si>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</si>
  <si>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</si>
  <si>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</si>
  <si>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</si>
  <si>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</si>
  <si>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</si>
  <si>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</si>
  <si>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</si>
  <si>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</si>
  <si>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</si>
  <si>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</si>
  <si>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</si>
  <si>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</si>
  <si>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</si>
  <si>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</si>
  <si>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</si>
  <si>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</si>
  <si>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</si>
  <si>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</si>
  <si>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</si>
  <si>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</si>
  <si>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</si>
  <si>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</si>
  <si>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</si>
  <si>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</si>
  <si>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</si>
  <si>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</si>
  <si>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</si>
  <si>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</si>
  <si>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</si>
  <si>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</si>
  <si>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</si>
  <si>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</si>
  <si>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</si>
  <si>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</si>
  <si>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</si>
  <si>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</si>
  <si>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</si>
  <si>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</si>
  <si>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</si>
  <si>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</si>
  <si>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</si>
  <si>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</si>
  <si>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</si>
  <si>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</si>
  <si>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</si>
  <si>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</si>
  <si>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</si>
  <si>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</si>
  <si>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</si>
  <si>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</si>
  <si>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</si>
  <si>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</si>
  <si>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</si>
  <si>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</si>
  <si>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</si>
  <si>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</si>
  <si>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</si>
  <si>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</si>
  <si>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</si>
  <si>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</si>
  <si>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</si>
  <si>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</si>
  <si>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</si>
  <si>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</si>
  <si>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</si>
  <si>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</si>
  <si>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</si>
  <si>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</si>
  <si>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</si>
  <si>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</si>
  <si>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</si>
  <si>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</si>
  <si>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</si>
  <si>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</si>
  <si>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</si>
  <si>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</si>
  <si>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</si>
  <si>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</si>
  <si>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</si>
  <si>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</si>
  <si>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</si>
  <si>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</si>
  <si>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</si>
  <si>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</si>
  <si>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</si>
  <si>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</si>
  <si>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</si>
  <si>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</si>
  <si>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</si>
  <si>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</si>
  <si>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</si>
  <si>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</si>
  <si>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</si>
  <si>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</si>
  <si>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</si>
  <si>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</si>
  <si>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</si>
  <si>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</si>
  <si>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</si>
  <si>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</si>
  <si>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</si>
  <si>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</si>
  <si>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</si>
  <si>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</si>
  <si>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</si>
  <si>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</si>
  <si>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</si>
  <si>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</si>
  <si>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</si>
  <si>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</si>
  <si>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</si>
  <si>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</si>
  <si>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</si>
  <si>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</si>
  <si>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</si>
  <si>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</si>
  <si>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</si>
  <si>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</si>
  <si>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</si>
  <si>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</si>
  <si>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</si>
  <si>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</si>
  <si>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</si>
  <si>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</si>
  <si>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</si>
  <si>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</si>
  <si>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</si>
  <si>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</si>
  <si>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</si>
  <si>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</si>
  <si>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</si>
  <si>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</si>
  <si>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</si>
  <si>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</si>
  <si>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</si>
  <si>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</si>
  <si>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</si>
  <si>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</si>
  <si>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</si>
  <si>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</si>
  <si>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</si>
  <si>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</si>
  <si>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</si>
  <si>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</si>
  <si>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</si>
  <si>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</si>
  <si>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</si>
  <si>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</si>
  <si>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</si>
  <si>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</si>
  <si>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</si>
  <si>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</si>
  <si>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</si>
  <si>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</si>
  <si>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</si>
  <si>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</si>
  <si>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</si>
  <si>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</si>
  <si>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</si>
  <si>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</si>
  <si>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</si>
  <si>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</si>
  <si>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</si>
  <si>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</si>
  <si>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</si>
  <si>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</si>
  <si>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</si>
  <si>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</si>
  <si>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</si>
  <si>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</si>
  <si>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</si>
  <si>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</si>
  <si>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</si>
  <si>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</si>
  <si>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</si>
  <si>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</si>
  <si>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</si>
  <si>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</si>
  <si>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</si>
  <si>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</si>
  <si>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</si>
  <si>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</si>
  <si>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</si>
  <si>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</si>
  <si>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</si>
  <si>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</si>
  <si>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</si>
  <si>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</si>
  <si>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</si>
  <si>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</si>
  <si>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</si>
  <si>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</si>
  <si>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</si>
  <si>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</si>
  <si>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</si>
  <si>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</si>
  <si>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</si>
  <si>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</si>
  <si>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</si>
  <si>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</si>
  <si>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</si>
  <si>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</si>
  <si>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</si>
  <si>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</si>
  <si>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D00121</t>
  </si>
  <si>
    <t>D00122</t>
  </si>
  <si>
    <t>D00123</t>
  </si>
  <si>
    <t>D00124</t>
  </si>
  <si>
    <t>D00130</t>
  </si>
  <si>
    <t>D00131</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</si>
  <si>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</si>
  <si>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</si>
  <si>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</si>
  <si>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</si>
  <si>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</si>
  <si>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</si>
  <si>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</si>
  <si>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</si>
  <si>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</si>
  <si>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</si>
  <si>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</si>
  <si>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</si>
  <si>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</si>
  <si>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</si>
  <si>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</si>
  <si>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</si>
  <si>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</si>
  <si>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</si>
  <si>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</si>
  <si>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</si>
  <si>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</si>
  <si>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</si>
  <si>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</si>
  <si>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</si>
  <si>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</si>
  <si>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</si>
  <si>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</si>
  <si>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</si>
  <si>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</si>
  <si>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</si>
  <si>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</si>
  <si>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</si>
  <si>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</si>
  <si>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</si>
  <si>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</si>
  <si>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</si>
  <si>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</si>
  <si>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</si>
  <si>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</si>
  <si>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</si>
  <si>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</si>
  <si>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</si>
  <si>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</si>
  <si>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</si>
  <si>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</si>
  <si>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</si>
  <si>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</si>
  <si>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</si>
  <si>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</si>
  <si>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</si>
  <si>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</si>
  <si>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</si>
  <si>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</si>
  <si>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</si>
  <si>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</si>
  <si>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</si>
  <si>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</si>
  <si>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</si>
  <si>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</si>
  <si>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</si>
  <si>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</si>
  <si>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</si>
  <si>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</si>
  <si>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</si>
  <si>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</si>
  <si>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</si>
  <si>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</si>
  <si>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</si>
  <si>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</si>
  <si>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</si>
  <si>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</si>
  <si>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</si>
  <si>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</si>
  <si>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</si>
  <si>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</si>
  <si>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</si>
  <si>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</si>
  <si>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</si>
  <si>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</si>
  <si>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</si>
  <si>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</si>
  <si>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</si>
  <si>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</si>
  <si>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</si>
  <si>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</si>
  <si>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</si>
  <si>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</si>
  <si>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</si>
  <si>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</si>
  <si>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</si>
  <si>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</si>
  <si>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</si>
  <si>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</si>
  <si>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</si>
  <si>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</si>
  <si>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</si>
  <si>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</si>
  <si>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</si>
  <si>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</si>
  <si>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</si>
  <si>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</si>
  <si>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</si>
  <si>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</si>
  <si>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</si>
  <si>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</si>
  <si>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</si>
  <si>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</si>
  <si>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</si>
  <si>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</si>
  <si>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</si>
  <si>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</si>
  <si>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</si>
  <si>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</si>
  <si>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</si>
  <si>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</si>
  <si>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</si>
  <si>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</si>
  <si>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</si>
  <si>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</si>
  <si>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</si>
  <si>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</si>
  <si>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</si>
  <si>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</si>
  <si>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</si>
  <si>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</si>
  <si>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</si>
  <si>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</si>
  <si>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</si>
  <si>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</si>
  <si>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</si>
  <si>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</si>
  <si>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t>REFERENCES</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</si>
  <si>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</si>
  <si>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</si>
  <si>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</si>
  <si>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</si>
  <si>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</si>
  <si>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</si>
  <si>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</si>
  <si>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</si>
  <si>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INSTALLATION OF CARRIER PIPE CROSSINGS BY HDD METHOD AT CROSSING WITHOUT CASING PIPE in all types of soils i.e. normal soil/soft rock/murram etc.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</si>
  <si>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</si>
  <si>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Arial"/>
        <family val="2"/>
      </rPr>
      <t>(in all types of soils  i.e. normal soil/soft rock/murram etc.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</si>
  <si>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</si>
  <si>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</si>
  <si>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</si>
  <si>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</si>
  <si>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</si>
  <si>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</si>
  <si>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SECTION-A (MAIN LINE WORKS)</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</si>
  <si>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</si>
  <si>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</si>
  <si>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SECTION-D [CATHODIC PROTECTION WORKS]</t>
  </si>
  <si>
    <t>COST ESTIMATE : SECTION-E [ELECTRICAL WORKS]</t>
  </si>
  <si>
    <t>COST ESTIMATE : SECTION-F [INSTRUMENTATION WORKS]</t>
  </si>
  <si>
    <t>COST ESTIMATE : SECTION-G [TELECOM WORKS]</t>
  </si>
  <si>
    <t xml:space="preserve">
SUMMARY OF COST ESTIMATE</t>
  </si>
  <si>
    <t xml:space="preserve">100 (4"), diff. grades &amp; thickness (applicable for Connectivity cumulative length of mainline upto 200 meters) </t>
  </si>
  <si>
    <t xml:space="preserve">200 (8"),, diff. grades &amp; thickness (applicable for Connectivity cumulative length of mainline upto 200 meters) </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</si>
  <si>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</si>
  <si>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</si>
  <si>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</si>
  <si>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</si>
  <si>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</si>
  <si>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</si>
  <si>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</si>
  <si>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</si>
  <si>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</si>
  <si>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</si>
  <si>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</si>
  <si>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INSTALLATION OF EQUIPMENT OTHER THAN ITEM NUMBER  B009000</t>
  </si>
  <si>
    <r>
      <rPr>
        <b/>
        <sz val="10"/>
        <rFont val="Arial"/>
        <family val="2"/>
      </rPr>
      <t xml:space="preserve">Laying of HDPE Telecom Duct: </t>
    </r>
    <r>
      <rPr>
        <sz val="10"/>
        <rFont val="Arial"/>
        <family val="2"/>
      </rPr>
      <t>Laying of 40mm double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</si>
  <si>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E01100</t>
  </si>
  <si>
    <t>Supply, installation and commissioning of Maintenance Free Chemical
Earth pit including all associated civil work with all material &amp; labour as per specification &amp; drawings approved by the company. Each earthing system shall include the following.</t>
  </si>
  <si>
    <t>E01110</t>
  </si>
  <si>
    <t>The Earth Rods shall have a nominal (actual) dia of 24mm (Min.) and
length of 3 M (Min.).</t>
  </si>
  <si>
    <r>
      <t>Supply, installation, testing &amp; commissioning of the complete earthing system</t>
    </r>
    <r>
      <rPr>
        <sz val="10"/>
        <rFont val="Tahoma"/>
        <family val="2"/>
      </rPr>
      <t>,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r>
  </si>
  <si>
    <t>E00700</t>
  </si>
  <si>
    <t>Supply, installation, testing, commissioning of flame proof exhaust fan (300mm dia) heavy duty for Pota Cabin including all fixing arrangements and all material and labour as per specifications, drawings and instruction of EIC. Work to be completed in all respects.</t>
  </si>
  <si>
    <t>Supply, installation, testing and commissioning of solid state polarization cell  (as per approved design)</t>
  </si>
  <si>
    <t>E-Tender No. 8000018434</t>
  </si>
  <si>
    <t>E-TENDER NO. 8000018434</t>
  </si>
  <si>
    <t>Project :  Laying Tender for Construction of Steel Pipeline and Associated Facilities for CGD/LMC Facilities - IGL  Dadri</t>
  </si>
  <si>
    <t>('3)</t>
  </si>
  <si>
    <t>('4)</t>
  </si>
  <si>
    <t>10" NB Piping different grades &amp; thickness</t>
  </si>
  <si>
    <t>B001020-A</t>
  </si>
  <si>
    <t>2" X 1" 6A1  XS x XXS ASTM A 234 GR. WPB B.W, ASME B16.25</t>
  </si>
  <si>
    <t>B003610-A</t>
  </si>
  <si>
    <t>Radiography 10" NB</t>
  </si>
  <si>
    <t>B004040</t>
  </si>
  <si>
    <t xml:space="preserve">Project :  Laying Tender for Construction of Steel Pipeline and Associated Facilities for CGD/LMC Facilities - IGL  Dadri
</t>
  </si>
  <si>
    <t>Muzzafarnagar (E-Tender No. 8000018300 ) +10% Inflation</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</si>
  <si>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</si>
  <si>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</si>
  <si>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</si>
  <si>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</si>
  <si>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</si>
  <si>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</si>
  <si>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</si>
  <si>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</si>
  <si>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</si>
  <si>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</si>
  <si>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</si>
  <si>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</si>
  <si>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</si>
  <si>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</si>
  <si>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</si>
  <si>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</si>
  <si>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</si>
  <si>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</si>
  <si>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</si>
  <si>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</si>
  <si>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</si>
  <si>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PART A
  LAYING TENDER FOR 
CONSTRUCTION OF STEEL PIPELINE AND ASSOCIATED FACILITIES ON CGD Connectivity TO M/S  IGL Dadri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</si>
</sst>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 numFmtId="170" formatCode="_(* #,##0.0_);_(* \(#,##0.0\);_(* &quot;-&quot;??_);_(@_)"/>
  </numFmts>
  <fonts count="67" x14ac:knownFonts="1">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6"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93">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9"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5" applyFont="1" applyFill="1" applyAlignment="1" applyProtection="1">
      <alignment horizontal="center" vertical="center"/>
      <protection locked="0"/>
    </xf>
    <xf numFmtId="0" fontId="0" fillId="6" borderId="0" xfId="0" applyFill="1" applyAlignment="1">
      <alignment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6" borderId="0" xfId="0" applyNumberFormat="1" applyFill="1" applyProtection="1"/>
    <xf numFmtId="169" fontId="0" fillId="6" borderId="0" xfId="72" applyNumberFormat="1" applyFont="1" applyFill="1" applyProtection="1"/>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6"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8" fillId="0" borderId="2" xfId="2" applyFont="1" applyFill="1" applyBorder="1" applyAlignment="1" applyProtection="1">
      <alignment horizontal="center" vertical="center"/>
      <protection locked="0"/>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2" xfId="56" applyFont="1" applyFill="1" applyBorder="1" applyAlignment="1" applyProtection="1">
      <alignment horizontal="center" vertical="center" wrapText="1"/>
      <protection locked="0"/>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8" fillId="0" borderId="2" xfId="56" applyFont="1" applyFill="1" applyBorder="1" applyAlignment="1" applyProtection="1">
      <alignment horizontal="center" vertical="center" wrapText="1"/>
      <protection locked="0"/>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9"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5"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69" fontId="1" fillId="0" borderId="2" xfId="72"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169" fontId="34" fillId="0" borderId="2" xfId="72"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62" fillId="0" borderId="2" xfId="0" applyFont="1" applyFill="1" applyBorder="1" applyAlignment="1" applyProtection="1">
      <alignment horizontal="center" vertical="center" wrapText="1"/>
    </xf>
    <xf numFmtId="169" fontId="62" fillId="0" borderId="2" xfId="72" applyNumberFormat="1" applyFont="1" applyFill="1" applyBorder="1" applyAlignment="1" applyProtection="1">
      <alignment horizontal="center" vertical="center" wrapText="1"/>
    </xf>
    <xf numFmtId="0" fontId="34" fillId="0" borderId="2" xfId="65" applyFont="1" applyFill="1" applyBorder="1" applyAlignment="1" applyProtection="1">
      <alignment horizontal="center" vertical="center" wrapText="1"/>
    </xf>
    <xf numFmtId="1" fontId="57" fillId="0" borderId="2" xfId="0" applyNumberFormat="1" applyFont="1" applyFill="1" applyBorder="1" applyProtection="1">
      <protection locked="0"/>
    </xf>
    <xf numFmtId="0" fontId="3" fillId="0" borderId="2" xfId="0" applyFont="1" applyFill="1" applyBorder="1" applyAlignment="1" applyProtection="1">
      <alignment horizontal="left" vertical="center" wrapText="1"/>
    </xf>
    <xf numFmtId="0" fontId="39" fillId="0" borderId="10"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169" fontId="33" fillId="0" borderId="2" xfId="72"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6" fillId="0" borderId="2" xfId="67" applyFont="1" applyFill="1" applyBorder="1" applyAlignment="1">
      <alignment horizontal="center" vertical="center" wrapText="1"/>
    </xf>
    <xf numFmtId="0" fontId="8" fillId="0" borderId="2" xfId="69" applyNumberFormat="1" applyFont="1" applyFill="1" applyBorder="1" applyAlignment="1" applyProtection="1">
      <alignment horizontal="left" vertical="top" wrapText="1"/>
    </xf>
    <xf numFmtId="1" fontId="8" fillId="0" borderId="2" xfId="32" applyNumberFormat="1"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left" vertical="top" wrapText="1"/>
    </xf>
    <xf numFmtId="0" fontId="8" fillId="0" borderId="2" xfId="57"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8" fillId="0" borderId="2" xfId="69" applyFont="1" applyFill="1" applyBorder="1" applyAlignment="1" applyProtection="1">
      <alignment horizontal="center" vertical="center" wrapText="1"/>
    </xf>
    <xf numFmtId="0" fontId="8" fillId="0" borderId="2" xfId="69" applyFont="1" applyFill="1" applyBorder="1" applyAlignment="1" applyProtection="1">
      <alignment horizontal="justify" vertical="justify" wrapText="1"/>
    </xf>
    <xf numFmtId="1" fontId="8"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1" fontId="2" fillId="0" borderId="2" xfId="69" applyNumberFormat="1" applyFont="1" applyFill="1" applyBorder="1" applyAlignment="1" applyProtection="1">
      <alignment vertical="center" wrapText="1"/>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169" fontId="3" fillId="0" borderId="2" xfId="55"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center" wrapText="1"/>
    </xf>
    <xf numFmtId="0" fontId="39" fillId="0" borderId="2" xfId="55" applyNumberFormat="1"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1" fontId="39" fillId="0" borderId="2" xfId="55"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0" fontId="6" fillId="0" borderId="2" xfId="69" applyFont="1" applyFill="1" applyBorder="1" applyAlignment="1" applyProtection="1">
      <alignment horizontal="center" vertical="center" wrapText="1"/>
    </xf>
    <xf numFmtId="169" fontId="6" fillId="0" borderId="2" xfId="72" applyNumberFormat="1" applyFont="1" applyFill="1" applyBorder="1" applyAlignment="1" applyProtection="1">
      <alignment horizontal="center" vertical="center" wrapText="1"/>
    </xf>
    <xf numFmtId="0" fontId="8" fillId="0" borderId="2" xfId="69" applyFont="1" applyFill="1" applyBorder="1" applyAlignment="1" applyProtection="1">
      <alignment vertical="center"/>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8" fillId="0" borderId="2" xfId="69" applyFont="1" applyFill="1" applyBorder="1" applyAlignment="1" applyProtection="1">
      <alignment horizontal="justify" vertical="center" wrapText="1"/>
    </xf>
    <xf numFmtId="0" fontId="6" fillId="0" borderId="2" xfId="69" applyFont="1" applyFill="1" applyBorder="1" applyAlignment="1">
      <alignment horizontal="center" vertical="center" wrapText="1"/>
    </xf>
    <xf numFmtId="1" fontId="6" fillId="0" borderId="2" xfId="67" applyNumberFormat="1" applyFont="1" applyFill="1" applyBorder="1" applyAlignment="1" applyProtection="1">
      <alignment horizontal="center" vertical="center" wrapText="1"/>
      <protection locked="0"/>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61" fillId="0" borderId="2" xfId="0" applyFont="1" applyFill="1" applyBorder="1" applyAlignment="1" applyProtection="1">
      <alignment horizontal="center" vertical="center" wrapText="1"/>
    </xf>
    <xf numFmtId="0" fontId="51" fillId="0" borderId="2" xfId="69" applyFont="1" applyFill="1" applyBorder="1" applyAlignment="1">
      <alignment horizontal="center" vertical="center" wrapText="1"/>
    </xf>
    <xf numFmtId="1" fontId="8" fillId="0" borderId="2" xfId="1" applyNumberFormat="1" applyFont="1" applyFill="1" applyBorder="1" applyAlignment="1" applyProtection="1">
      <alignment horizontal="center" vertical="center" wrapText="1"/>
    </xf>
    <xf numFmtId="170" fontId="38" fillId="0" borderId="2" xfId="72" applyNumberFormat="1"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0" xfId="55" applyFont="1" applyFill="1" applyAlignment="1" applyProtection="1">
      <alignment horizontal="center" vertical="center" wrapText="1"/>
    </xf>
    <xf numFmtId="0" fontId="2" fillId="0" borderId="0" xfId="55" applyFont="1" applyFill="1" applyAlignment="1" applyProtection="1">
      <alignment horizontal="center" vertical="center" wrapText="1"/>
    </xf>
    <xf numFmtId="0" fontId="2" fillId="0" borderId="0" xfId="57" applyFont="1" applyFill="1" applyAlignment="1" applyProtection="1">
      <alignment horizontal="center" vertical="center" wrapText="1"/>
    </xf>
    <xf numFmtId="4" fontId="2" fillId="0" borderId="0" xfId="55" applyNumberFormat="1" applyFont="1" applyFill="1" applyBorder="1" applyAlignment="1" applyProtection="1">
      <alignment horizontal="center" vertical="center" wrapText="1"/>
    </xf>
    <xf numFmtId="0" fontId="2" fillId="0" borderId="0" xfId="55" applyFont="1" applyFill="1" applyBorder="1" applyAlignment="1" applyProtection="1">
      <alignment horizontal="center" vertical="center" wrapText="1"/>
    </xf>
    <xf numFmtId="0" fontId="8" fillId="0" borderId="0" xfId="57" applyFont="1" applyFill="1" applyAlignment="1" applyProtection="1">
      <alignment horizontal="center" vertical="center" wrapText="1"/>
    </xf>
    <xf numFmtId="0" fontId="3" fillId="0" borderId="0" xfId="57" applyFont="1" applyFill="1" applyAlignment="1">
      <alignment horizontal="center" vertical="center" wrapText="1"/>
    </xf>
    <xf numFmtId="0" fontId="32" fillId="0" borderId="0" xfId="57" applyFont="1" applyFill="1" applyAlignment="1" applyProtection="1">
      <alignment horizontal="center" vertical="center" wrapText="1"/>
    </xf>
    <xf numFmtId="0" fontId="2" fillId="0" borderId="2" xfId="57" applyFill="1" applyBorder="1" applyAlignment="1">
      <alignment horizontal="center" vertical="center" wrapText="1"/>
    </xf>
    <xf numFmtId="1" fontId="8" fillId="0" borderId="2" xfId="57" applyNumberFormat="1" applyFont="1" applyFill="1" applyBorder="1" applyAlignment="1" applyProtection="1">
      <alignment horizontal="center" vertical="center" wrapText="1"/>
    </xf>
    <xf numFmtId="0" fontId="3" fillId="0" borderId="0" xfId="57" applyFont="1" applyFill="1" applyAlignment="1" applyProtection="1">
      <alignment horizontal="center" vertical="top"/>
    </xf>
    <xf numFmtId="0" fontId="3" fillId="0" borderId="0" xfId="57" applyFont="1" applyFill="1" applyAlignment="1" applyProtection="1">
      <alignment horizontal="justify" vertical="top"/>
    </xf>
    <xf numFmtId="0" fontId="3" fillId="0" borderId="0" xfId="57" applyFont="1" applyFill="1" applyAlignment="1">
      <alignment horizontal="center" vertical="center"/>
    </xf>
    <xf numFmtId="1" fontId="3" fillId="0" borderId="0" xfId="57" applyNumberFormat="1" applyFont="1" applyFill="1" applyAlignment="1" applyProtection="1">
      <alignment vertical="top"/>
    </xf>
    <xf numFmtId="169" fontId="3" fillId="0" borderId="0" xfId="72" applyNumberFormat="1" applyFont="1" applyFill="1" applyAlignment="1" applyProtection="1">
      <alignment vertical="top"/>
    </xf>
    <xf numFmtId="0" fontId="3" fillId="0" borderId="0" xfId="57" applyFont="1" applyFill="1" applyAlignment="1" applyProtection="1">
      <alignment vertical="top"/>
    </xf>
    <xf numFmtId="0" fontId="8" fillId="0" borderId="0" xfId="32" applyFont="1" applyFill="1" applyBorder="1" applyAlignment="1" applyProtection="1">
      <alignment vertical="center"/>
    </xf>
    <xf numFmtId="0" fontId="9" fillId="0" borderId="0" xfId="74" applyFill="1" applyAlignment="1" applyProtection="1">
      <alignment vertical="top"/>
    </xf>
    <xf numFmtId="0" fontId="9" fillId="0" borderId="0" xfId="74" applyFill="1" applyAlignment="1">
      <alignment vertical="top"/>
    </xf>
    <xf numFmtId="0" fontId="29" fillId="8" borderId="0" xfId="58"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29" fillId="0" borderId="0" xfId="58"/>
    <xf numFmtId="0" fontId="61"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1" fillId="0" borderId="10" xfId="74" applyFont="1" applyFill="1" applyBorder="1" applyAlignment="1" applyProtection="1">
      <alignment horizontal="center" vertical="top" wrapText="1"/>
    </xf>
    <xf numFmtId="0" fontId="61"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9" fillId="0" borderId="2" xfId="74"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61" fillId="0" borderId="0" xfId="74" applyFont="1" applyFill="1" applyBorder="1" applyAlignment="1" applyProtection="1">
      <alignment vertical="top"/>
    </xf>
    <xf numFmtId="0" fontId="29" fillId="8" borderId="2" xfId="58" applyFill="1" applyBorder="1" applyAlignment="1" applyProtection="1">
      <alignment horizontal="center" vertical="center"/>
    </xf>
    <xf numFmtId="0" fontId="9" fillId="0" borderId="0" xfId="74" applyFill="1" applyAlignment="1" applyProtection="1">
      <alignment vertical="top"/>
      <protection locked="0"/>
    </xf>
    <xf numFmtId="0" fontId="61" fillId="0" borderId="0" xfId="74" applyFont="1" applyFill="1" applyAlignment="1" applyProtection="1">
      <alignment vertical="top"/>
      <protection locked="0"/>
    </xf>
    <xf numFmtId="0" fontId="66" fillId="0" borderId="0" xfId="74" applyFont="1" applyFill="1" applyAlignment="1">
      <alignment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65" fillId="0" borderId="0" xfId="74"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4" applyFont="1" applyFill="1" applyBorder="1" applyAlignment="1" applyProtection="1">
      <alignment horizontal="center" vertical="top" wrapText="1"/>
    </xf>
    <xf numFmtId="0" fontId="61" fillId="0" borderId="12" xfId="74" applyFont="1" applyFill="1" applyBorder="1" applyAlignment="1" applyProtection="1">
      <alignment horizontal="center" vertical="top" wrapText="1"/>
    </xf>
    <xf numFmtId="0" fontId="61"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0"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50" fillId="0" borderId="2" xfId="54"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0" fontId="50" fillId="0" borderId="3"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50" fillId="0" borderId="1" xfId="54" applyFont="1" applyFill="1" applyBorder="1" applyAlignment="1" applyProtection="1">
      <alignment horizontal="center" vertical="center" wrapText="1"/>
    </xf>
    <xf numFmtId="0" fontId="50" fillId="0" borderId="3" xfId="54" applyFont="1" applyFill="1" applyBorder="1" applyAlignment="1" applyProtection="1">
      <alignment horizontal="center" vertical="center" wrapText="1"/>
    </xf>
    <xf numFmtId="0" fontId="50" fillId="0" borderId="7" xfId="54" applyFont="1" applyFill="1" applyBorder="1" applyAlignment="1" applyProtection="1">
      <alignment horizontal="center" vertical="center" wrapText="1"/>
    </xf>
    <xf numFmtId="0" fontId="7" fillId="0" borderId="7" xfId="54" applyFont="1" applyFill="1" applyBorder="1" applyAlignment="1" applyProtection="1">
      <alignment horizontal="left" vertical="top"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239486</xdr:colOff>
      <xdr:row>0</xdr:row>
      <xdr:rowOff>84362</xdr:rowOff>
    </xdr:from>
    <xdr:to>
      <xdr:col>3</xdr:col>
      <xdr:colOff>1532165</xdr:colOff>
      <xdr:row>0</xdr:row>
      <xdr:rowOff>615041</xdr:rowOff>
    </xdr:to>
    <xdr:pic>
      <xdr:nvPicPr>
        <xdr:cNvPr id="3" name="Picture 2" descr="D:\personal\sujitda\lyons engineering\logo.jp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srcRect/>
        <a:stretch>
          <a:fillRect/>
        </a:stretch>
      </xdr:blipFill>
      <xdr:spPr bwMode="auto">
        <a:xfrm>
          <a:off x="7783286" y="84362"/>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1808149</xdr:colOff>
      <xdr:row>0</xdr:row>
      <xdr:rowOff>73959</xdr:rowOff>
    </xdr:from>
    <xdr:ext cx="900794" cy="451758"/>
    <xdr:pic>
      <xdr:nvPicPr>
        <xdr:cNvPr id="4" name="Picture 3" descr="D:\personal\sujitda\lyons engineering\logo.jpg">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2" cstate="print"/>
        <a:srcRect/>
        <a:stretch>
          <a:fillRect/>
        </a:stretch>
      </xdr:blipFill>
      <xdr:spPr bwMode="auto">
        <a:xfrm>
          <a:off x="14466314" y="73959"/>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231321</xdr:colOff>
      <xdr:row>0</xdr:row>
      <xdr:rowOff>89808</xdr:rowOff>
    </xdr:from>
    <xdr:ext cx="1442357" cy="571500"/>
    <xdr:pic>
      <xdr:nvPicPr>
        <xdr:cNvPr id="4" name="Picture 3" descr="D:\personal\sujitda\lyons engineering\logo.jp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2" cstate="print"/>
        <a:srcRect/>
        <a:stretch>
          <a:fillRect/>
        </a:stretch>
      </xdr:blipFill>
      <xdr:spPr bwMode="auto">
        <a:xfrm>
          <a:off x="11106150" y="89808"/>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842681</xdr:colOff>
      <xdr:row>0</xdr:row>
      <xdr:rowOff>1280</xdr:rowOff>
    </xdr:from>
    <xdr:ext cx="1442358" cy="571500"/>
    <xdr:pic>
      <xdr:nvPicPr>
        <xdr:cNvPr id="4" name="Picture 3" descr="D:\personal\sujitda\lyons engineering\logo.jpg">
          <a:extLst>
            <a:ext uri="{FF2B5EF4-FFF2-40B4-BE49-F238E27FC236}">
              <a16:creationId xmlns:a16="http://schemas.microsoft.com/office/drawing/2014/main" xmlns="" id="{00000000-0008-0000-0400-000004000000}"/>
            </a:ext>
          </a:extLst>
        </xdr:cNvPr>
        <xdr:cNvPicPr/>
      </xdr:nvPicPr>
      <xdr:blipFill>
        <a:blip xmlns:r="http://schemas.openxmlformats.org/officeDocument/2006/relationships" r:embed="rId2" cstate="print"/>
        <a:srcRect/>
        <a:stretch>
          <a:fillRect/>
        </a:stretch>
      </xdr:blipFill>
      <xdr:spPr bwMode="auto">
        <a:xfrm>
          <a:off x="12407152" y="1280"/>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1235047</xdr:colOff>
      <xdr:row>0</xdr:row>
      <xdr:rowOff>225718</xdr:rowOff>
    </xdr:from>
    <xdr:ext cx="979715" cy="462644"/>
    <xdr:pic>
      <xdr:nvPicPr>
        <xdr:cNvPr id="6" name="Picture 5" descr="D:\personal\sujitda\lyons engineering\logo.jpg">
          <a:extLst>
            <a:ext uri="{FF2B5EF4-FFF2-40B4-BE49-F238E27FC236}">
              <a16:creationId xmlns:a16="http://schemas.microsoft.com/office/drawing/2014/main" xmlns="" id="{00000000-0008-0000-0500-000006000000}"/>
            </a:ext>
          </a:extLst>
        </xdr:cNvPr>
        <xdr:cNvPicPr/>
      </xdr:nvPicPr>
      <xdr:blipFill>
        <a:blip xmlns:r="http://schemas.openxmlformats.org/officeDocument/2006/relationships" r:embed="rId2" cstate="print"/>
        <a:srcRect/>
        <a:stretch>
          <a:fillRect/>
        </a:stretch>
      </xdr:blipFill>
      <xdr:spPr bwMode="auto">
        <a:xfrm>
          <a:off x="11858223" y="225718"/>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44664</xdr:colOff>
      <xdr:row>0</xdr:row>
      <xdr:rowOff>458001</xdr:rowOff>
    </xdr:from>
    <xdr:ext cx="1440997" cy="571500"/>
    <xdr:pic>
      <xdr:nvPicPr>
        <xdr:cNvPr id="5" name="Picture 4" descr="D:\personal\sujitda\lyons engineering\logo.jp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2" cstate="print"/>
        <a:srcRect/>
        <a:stretch>
          <a:fillRect/>
        </a:stretch>
      </xdr:blipFill>
      <xdr:spPr bwMode="auto">
        <a:xfrm>
          <a:off x="10811276" y="458001"/>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1126671</xdr:colOff>
      <xdr:row>0</xdr:row>
      <xdr:rowOff>258536</xdr:rowOff>
    </xdr:from>
    <xdr:ext cx="1061357" cy="394607"/>
    <xdr:pic>
      <xdr:nvPicPr>
        <xdr:cNvPr id="4" name="Picture 3" descr="D:\personal\sujitda\lyons engineering\logo.jpg">
          <a:extLst>
            <a:ext uri="{FF2B5EF4-FFF2-40B4-BE49-F238E27FC236}">
              <a16:creationId xmlns:a16="http://schemas.microsoft.com/office/drawing/2014/main" xmlns="" id="{00000000-0008-0000-0700-000004000000}"/>
            </a:ext>
          </a:extLst>
        </xdr:cNvPr>
        <xdr:cNvPicPr/>
      </xdr:nvPicPr>
      <xdr:blipFill>
        <a:blip xmlns:r="http://schemas.openxmlformats.org/officeDocument/2006/relationships" r:embed="rId2" cstate="print"/>
        <a:srcRect/>
        <a:stretch>
          <a:fillRect/>
        </a:stretch>
      </xdr:blipFill>
      <xdr:spPr bwMode="auto">
        <a:xfrm>
          <a:off x="12992100" y="258536"/>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1088572</xdr:colOff>
      <xdr:row>0</xdr:row>
      <xdr:rowOff>176892</xdr:rowOff>
    </xdr:from>
    <xdr:ext cx="1442357" cy="571500"/>
    <xdr:pic>
      <xdr:nvPicPr>
        <xdr:cNvPr id="4" name="Picture 3" descr="D:\personal\sujitda\lyons engineering\logo.jpg">
          <a:extLst>
            <a:ext uri="{FF2B5EF4-FFF2-40B4-BE49-F238E27FC236}">
              <a16:creationId xmlns:a16="http://schemas.microsoft.com/office/drawing/2014/main" xmlns="" id="{00000000-0008-0000-0800-000004000000}"/>
            </a:ext>
          </a:extLst>
        </xdr:cNvPr>
        <xdr:cNvPicPr/>
      </xdr:nvPicPr>
      <xdr:blipFill>
        <a:blip xmlns:r="http://schemas.openxmlformats.org/officeDocument/2006/relationships" r:embed="rId2" cstate="print"/>
        <a:srcRect/>
        <a:stretch>
          <a:fillRect/>
        </a:stretch>
      </xdr:blipFill>
      <xdr:spPr bwMode="auto">
        <a:xfrm>
          <a:off x="15049501" y="176892"/>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zoomScaleSheetLayoutView="124" workbookViewId="0">
      <selection activeCell="B4" sqref="B4:P4"/>
    </sheetView>
  </sheetViews>
  <sheetFormatPr defaultColWidth="9.109375" defaultRowHeight="13.2" x14ac:dyDescent="0.25"/>
  <cols>
    <col min="1" max="1" width="15.6640625" style="13" customWidth="1"/>
    <col min="2" max="16384" width="9.109375" style="13"/>
  </cols>
  <sheetData>
    <row r="1" spans="1:16" ht="23.25" customHeight="1" x14ac:dyDescent="0.25">
      <c r="A1" s="327" t="s">
        <v>683</v>
      </c>
      <c r="B1" s="328"/>
      <c r="C1" s="328"/>
      <c r="D1" s="328"/>
      <c r="E1" s="328"/>
      <c r="F1" s="328"/>
      <c r="G1" s="328"/>
      <c r="H1" s="328"/>
      <c r="I1" s="328"/>
      <c r="J1" s="328"/>
      <c r="K1" s="328"/>
      <c r="L1" s="328"/>
      <c r="M1" s="328"/>
      <c r="N1" s="328"/>
      <c r="O1" s="328"/>
      <c r="P1" s="328"/>
    </row>
    <row r="2" spans="1:16" ht="25.5" customHeight="1" x14ac:dyDescent="0.25">
      <c r="A2" s="329" t="s">
        <v>775</v>
      </c>
      <c r="B2" s="330"/>
      <c r="C2" s="330"/>
      <c r="D2" s="330"/>
      <c r="E2" s="330"/>
      <c r="F2" s="330"/>
      <c r="G2" s="330"/>
      <c r="H2" s="330"/>
      <c r="I2" s="330"/>
      <c r="J2" s="330"/>
      <c r="K2" s="330"/>
      <c r="L2" s="330"/>
      <c r="M2" s="330"/>
      <c r="N2" s="330"/>
      <c r="O2" s="330"/>
      <c r="P2" s="330"/>
    </row>
    <row r="3" spans="1:16" ht="24" customHeight="1" x14ac:dyDescent="0.25">
      <c r="A3" s="327" t="s">
        <v>684</v>
      </c>
      <c r="B3" s="328"/>
      <c r="C3" s="328"/>
      <c r="D3" s="328"/>
      <c r="E3" s="328"/>
      <c r="F3" s="328"/>
      <c r="G3" s="328"/>
      <c r="H3" s="328"/>
      <c r="I3" s="328"/>
      <c r="J3" s="328"/>
      <c r="K3" s="328"/>
      <c r="L3" s="328"/>
      <c r="M3" s="328"/>
      <c r="N3" s="328"/>
      <c r="O3" s="328"/>
      <c r="P3" s="328"/>
    </row>
    <row r="4" spans="1:16" ht="68.25" customHeight="1" x14ac:dyDescent="0.25">
      <c r="A4" s="14">
        <v>1</v>
      </c>
      <c r="B4" s="326" t="s">
        <v>685</v>
      </c>
      <c r="C4" s="325"/>
      <c r="D4" s="325"/>
      <c r="E4" s="325"/>
      <c r="F4" s="325"/>
      <c r="G4" s="325"/>
      <c r="H4" s="325"/>
      <c r="I4" s="325"/>
      <c r="J4" s="325"/>
      <c r="K4" s="325"/>
      <c r="L4" s="325"/>
      <c r="M4" s="325"/>
      <c r="N4" s="325"/>
      <c r="O4" s="325"/>
      <c r="P4" s="325"/>
    </row>
    <row r="5" spans="1:16" ht="30" customHeight="1" x14ac:dyDescent="0.25">
      <c r="A5" s="14">
        <v>2</v>
      </c>
      <c r="B5" s="326" t="s">
        <v>686</v>
      </c>
      <c r="C5" s="326"/>
      <c r="D5" s="326"/>
      <c r="E5" s="326"/>
      <c r="F5" s="326"/>
      <c r="G5" s="326"/>
      <c r="H5" s="326"/>
      <c r="I5" s="326"/>
      <c r="J5" s="326"/>
      <c r="K5" s="326"/>
      <c r="L5" s="326"/>
      <c r="M5" s="326"/>
      <c r="N5" s="326"/>
      <c r="O5" s="326"/>
      <c r="P5" s="326"/>
    </row>
    <row r="6" spans="1:16" ht="30" customHeight="1" x14ac:dyDescent="0.25">
      <c r="A6" s="14">
        <v>3</v>
      </c>
      <c r="B6" s="326" t="s">
        <v>687</v>
      </c>
      <c r="C6" s="326"/>
      <c r="D6" s="326"/>
      <c r="E6" s="326"/>
      <c r="F6" s="326"/>
      <c r="G6" s="326"/>
      <c r="H6" s="326"/>
      <c r="I6" s="326"/>
      <c r="J6" s="326"/>
      <c r="K6" s="326"/>
      <c r="L6" s="326"/>
      <c r="M6" s="326"/>
      <c r="N6" s="326"/>
      <c r="O6" s="326"/>
      <c r="P6" s="326"/>
    </row>
    <row r="7" spans="1:16" ht="43.95" customHeight="1" x14ac:dyDescent="0.25">
      <c r="A7" s="14">
        <v>3</v>
      </c>
      <c r="B7" s="325" t="s">
        <v>688</v>
      </c>
      <c r="C7" s="325"/>
      <c r="D7" s="325"/>
      <c r="E7" s="325"/>
      <c r="F7" s="325"/>
      <c r="G7" s="325"/>
      <c r="H7" s="325"/>
      <c r="I7" s="325"/>
      <c r="J7" s="325"/>
      <c r="K7" s="325"/>
      <c r="L7" s="325"/>
      <c r="M7" s="325"/>
      <c r="N7" s="325"/>
      <c r="O7" s="325"/>
      <c r="P7" s="325"/>
    </row>
    <row r="8" spans="1:16" ht="29.25" customHeight="1" x14ac:dyDescent="0.25">
      <c r="A8" s="14">
        <v>4</v>
      </c>
      <c r="B8" s="326" t="s">
        <v>689</v>
      </c>
      <c r="C8" s="326"/>
      <c r="D8" s="326"/>
      <c r="E8" s="326"/>
      <c r="F8" s="326"/>
      <c r="G8" s="326"/>
      <c r="H8" s="326"/>
      <c r="I8" s="326"/>
      <c r="J8" s="326"/>
      <c r="K8" s="326"/>
      <c r="L8" s="326"/>
      <c r="M8" s="326"/>
      <c r="N8" s="326"/>
      <c r="O8" s="326"/>
      <c r="P8" s="326"/>
    </row>
    <row r="9" spans="1:16" ht="39.75" customHeight="1" x14ac:dyDescent="0.25">
      <c r="A9" s="14">
        <v>5</v>
      </c>
      <c r="B9" s="325" t="s">
        <v>690</v>
      </c>
      <c r="C9" s="325"/>
      <c r="D9" s="325"/>
      <c r="E9" s="325"/>
      <c r="F9" s="325"/>
      <c r="G9" s="325"/>
      <c r="H9" s="325"/>
      <c r="I9" s="325"/>
      <c r="J9" s="325"/>
      <c r="K9" s="325"/>
      <c r="L9" s="325"/>
      <c r="M9" s="325"/>
      <c r="N9" s="325"/>
      <c r="O9" s="325"/>
      <c r="P9" s="325"/>
    </row>
    <row r="10" spans="1:16" ht="34.5" customHeight="1" x14ac:dyDescent="0.25">
      <c r="A10" s="14">
        <v>6</v>
      </c>
      <c r="B10" s="325" t="s">
        <v>691</v>
      </c>
      <c r="C10" s="325"/>
      <c r="D10" s="325"/>
      <c r="E10" s="325"/>
      <c r="F10" s="325"/>
      <c r="G10" s="325"/>
      <c r="H10" s="325"/>
      <c r="I10" s="325"/>
      <c r="J10" s="325"/>
      <c r="K10" s="325"/>
      <c r="L10" s="325"/>
      <c r="M10" s="325"/>
      <c r="N10" s="325"/>
      <c r="O10" s="325"/>
      <c r="P10" s="325"/>
    </row>
    <row r="11" spans="1:16" ht="14.25" customHeight="1" x14ac:dyDescent="0.25">
      <c r="A11" s="14"/>
      <c r="B11" s="324" t="s">
        <v>692</v>
      </c>
      <c r="C11" s="324"/>
      <c r="D11" s="324"/>
      <c r="E11" s="324"/>
      <c r="F11" s="324"/>
      <c r="G11" s="324"/>
      <c r="H11" s="324"/>
      <c r="I11" s="324"/>
      <c r="J11" s="324"/>
      <c r="K11" s="324"/>
      <c r="L11" s="324"/>
      <c r="M11" s="324"/>
      <c r="N11" s="324"/>
      <c r="O11" s="324"/>
      <c r="P11" s="324"/>
    </row>
    <row r="12" spans="1:16" ht="21.75" customHeight="1" x14ac:dyDescent="0.25">
      <c r="A12" s="14"/>
      <c r="B12" s="324" t="s">
        <v>693</v>
      </c>
      <c r="C12" s="324"/>
      <c r="D12" s="324"/>
      <c r="E12" s="324"/>
      <c r="F12" s="324"/>
      <c r="G12" s="324"/>
      <c r="H12" s="324"/>
      <c r="I12" s="324"/>
      <c r="J12" s="324"/>
      <c r="K12" s="324"/>
      <c r="L12" s="324"/>
      <c r="M12" s="324"/>
      <c r="N12" s="324"/>
      <c r="O12" s="324"/>
      <c r="P12" s="324"/>
    </row>
    <row r="13" spans="1:16" ht="20.25" customHeight="1" x14ac:dyDescent="0.25">
      <c r="A13" s="14"/>
      <c r="B13" s="324" t="s">
        <v>694</v>
      </c>
      <c r="C13" s="324"/>
      <c r="D13" s="324"/>
      <c r="E13" s="324"/>
      <c r="F13" s="324"/>
      <c r="G13" s="324"/>
      <c r="H13" s="324"/>
      <c r="I13" s="324"/>
      <c r="J13" s="324"/>
      <c r="K13" s="324"/>
      <c r="L13" s="324"/>
      <c r="M13" s="324"/>
      <c r="N13" s="324"/>
      <c r="O13" s="324"/>
      <c r="P13" s="324"/>
    </row>
    <row r="14" spans="1:16" ht="17.25" customHeight="1" x14ac:dyDescent="0.25">
      <c r="A14" s="15" t="s">
        <v>695</v>
      </c>
      <c r="B14" s="325" t="s">
        <v>696</v>
      </c>
      <c r="C14" s="325"/>
      <c r="D14" s="325"/>
      <c r="E14" s="325"/>
      <c r="F14" s="325"/>
      <c r="G14" s="325"/>
      <c r="H14" s="325"/>
      <c r="I14" s="325"/>
      <c r="J14" s="325"/>
      <c r="K14" s="325"/>
      <c r="L14" s="325"/>
      <c r="M14" s="325"/>
      <c r="N14" s="325"/>
      <c r="O14" s="325"/>
      <c r="P14" s="325"/>
    </row>
  </sheetData>
  <sheetProtection algorithmName="SHA-512" hashValue="qq0mRH1r5TlBZc1/kvMTT881bGc3ivCAEs73WEkhbQK0hAAzcW8HPscm2XDA7ixZjWVXDKSozz22gBz5jThaHA==" saltValue="ss6cZ+41rigFKA22iWMAOw==" spinCount="100000"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
  <sheetViews>
    <sheetView view="pageBreakPreview" topLeftCell="A3" zoomScale="70" zoomScaleNormal="70" zoomScaleSheetLayoutView="70" workbookViewId="0">
      <selection activeCell="A3" sqref="A3:I3"/>
    </sheetView>
  </sheetViews>
  <sheetFormatPr defaultRowHeight="13.8" x14ac:dyDescent="0.3"/>
  <cols>
    <col min="1" max="1" width="26.33203125" style="113" customWidth="1"/>
    <col min="2" max="2" width="91.109375" style="114" customWidth="1"/>
    <col min="3" max="3" width="8.44140625" style="114" customWidth="1"/>
    <col min="4" max="4" width="10.44140625" style="114" customWidth="1"/>
    <col min="5" max="5" width="0.109375" style="83" hidden="1" customWidth="1"/>
    <col min="6" max="6" width="37.88671875" style="83" customWidth="1"/>
    <col min="7" max="7" width="37.44140625" style="83" customWidth="1"/>
    <col min="8" max="8" width="33.6640625" style="79" hidden="1" customWidth="1"/>
    <col min="9" max="9" width="54.5546875" style="114" customWidth="1"/>
    <col min="10" max="258" width="9.109375" style="114"/>
    <col min="259" max="259" width="17.88671875" style="114" customWidth="1"/>
    <col min="260" max="260" width="91.109375" style="114" customWidth="1"/>
    <col min="261" max="261" width="8.5546875" style="114" customWidth="1"/>
    <col min="262" max="262" width="10.6640625" style="114" customWidth="1"/>
    <col min="263" max="263" width="37.88671875" style="114" customWidth="1"/>
    <col min="264" max="264" width="42.6640625" style="114" customWidth="1"/>
    <col min="265" max="514" width="9.109375" style="114"/>
    <col min="515" max="515" width="17.88671875" style="114" customWidth="1"/>
    <col min="516" max="516" width="91.109375" style="114" customWidth="1"/>
    <col min="517" max="517" width="8.5546875" style="114" customWidth="1"/>
    <col min="518" max="518" width="10.6640625" style="114" customWidth="1"/>
    <col min="519" max="519" width="37.88671875" style="114" customWidth="1"/>
    <col min="520" max="520" width="42.6640625" style="114" customWidth="1"/>
    <col min="521" max="770" width="9.109375" style="114"/>
    <col min="771" max="771" width="17.88671875" style="114" customWidth="1"/>
    <col min="772" max="772" width="91.109375" style="114" customWidth="1"/>
    <col min="773" max="773" width="8.5546875" style="114" customWidth="1"/>
    <col min="774" max="774" width="10.6640625" style="114" customWidth="1"/>
    <col min="775" max="775" width="37.88671875" style="114" customWidth="1"/>
    <col min="776" max="776" width="42.6640625" style="114" customWidth="1"/>
    <col min="777" max="1026" width="9.109375" style="114"/>
    <col min="1027" max="1027" width="17.88671875" style="114" customWidth="1"/>
    <col min="1028" max="1028" width="91.109375" style="114" customWidth="1"/>
    <col min="1029" max="1029" width="8.5546875" style="114" customWidth="1"/>
    <col min="1030" max="1030" width="10.6640625" style="114" customWidth="1"/>
    <col min="1031" max="1031" width="37.88671875" style="114" customWidth="1"/>
    <col min="1032" max="1032" width="42.6640625" style="114" customWidth="1"/>
    <col min="1033" max="1282" width="9.109375" style="114"/>
    <col min="1283" max="1283" width="17.88671875" style="114" customWidth="1"/>
    <col min="1284" max="1284" width="91.109375" style="114" customWidth="1"/>
    <col min="1285" max="1285" width="8.5546875" style="114" customWidth="1"/>
    <col min="1286" max="1286" width="10.6640625" style="114" customWidth="1"/>
    <col min="1287" max="1287" width="37.88671875" style="114" customWidth="1"/>
    <col min="1288" max="1288" width="42.6640625" style="114" customWidth="1"/>
    <col min="1289" max="1538" width="9.109375" style="114"/>
    <col min="1539" max="1539" width="17.88671875" style="114" customWidth="1"/>
    <col min="1540" max="1540" width="91.109375" style="114" customWidth="1"/>
    <col min="1541" max="1541" width="8.5546875" style="114" customWidth="1"/>
    <col min="1542" max="1542" width="10.6640625" style="114" customWidth="1"/>
    <col min="1543" max="1543" width="37.88671875" style="114" customWidth="1"/>
    <col min="1544" max="1544" width="42.6640625" style="114" customWidth="1"/>
    <col min="1545" max="1794" width="9.109375" style="114"/>
    <col min="1795" max="1795" width="17.88671875" style="114" customWidth="1"/>
    <col min="1796" max="1796" width="91.109375" style="114" customWidth="1"/>
    <col min="1797" max="1797" width="8.5546875" style="114" customWidth="1"/>
    <col min="1798" max="1798" width="10.6640625" style="114" customWidth="1"/>
    <col min="1799" max="1799" width="37.88671875" style="114" customWidth="1"/>
    <col min="1800" max="1800" width="42.6640625" style="114" customWidth="1"/>
    <col min="1801" max="2050" width="9.109375" style="114"/>
    <col min="2051" max="2051" width="17.88671875" style="114" customWidth="1"/>
    <col min="2052" max="2052" width="91.109375" style="114" customWidth="1"/>
    <col min="2053" max="2053" width="8.5546875" style="114" customWidth="1"/>
    <col min="2054" max="2054" width="10.6640625" style="114" customWidth="1"/>
    <col min="2055" max="2055" width="37.88671875" style="114" customWidth="1"/>
    <col min="2056" max="2056" width="42.6640625" style="114" customWidth="1"/>
    <col min="2057" max="2306" width="9.109375" style="114"/>
    <col min="2307" max="2307" width="17.88671875" style="114" customWidth="1"/>
    <col min="2308" max="2308" width="91.109375" style="114" customWidth="1"/>
    <col min="2309" max="2309" width="8.5546875" style="114" customWidth="1"/>
    <col min="2310" max="2310" width="10.6640625" style="114" customWidth="1"/>
    <col min="2311" max="2311" width="37.88671875" style="114" customWidth="1"/>
    <col min="2312" max="2312" width="42.6640625" style="114" customWidth="1"/>
    <col min="2313" max="2562" width="9.109375" style="114"/>
    <col min="2563" max="2563" width="17.88671875" style="114" customWidth="1"/>
    <col min="2564" max="2564" width="91.109375" style="114" customWidth="1"/>
    <col min="2565" max="2565" width="8.5546875" style="114" customWidth="1"/>
    <col min="2566" max="2566" width="10.6640625" style="114" customWidth="1"/>
    <col min="2567" max="2567" width="37.88671875" style="114" customWidth="1"/>
    <col min="2568" max="2568" width="42.6640625" style="114" customWidth="1"/>
    <col min="2569" max="2818" width="9.109375" style="114"/>
    <col min="2819" max="2819" width="17.88671875" style="114" customWidth="1"/>
    <col min="2820" max="2820" width="91.109375" style="114" customWidth="1"/>
    <col min="2821" max="2821" width="8.5546875" style="114" customWidth="1"/>
    <col min="2822" max="2822" width="10.6640625" style="114" customWidth="1"/>
    <col min="2823" max="2823" width="37.88671875" style="114" customWidth="1"/>
    <col min="2824" max="2824" width="42.6640625" style="114" customWidth="1"/>
    <col min="2825" max="3074" width="9.109375" style="114"/>
    <col min="3075" max="3075" width="17.88671875" style="114" customWidth="1"/>
    <col min="3076" max="3076" width="91.109375" style="114" customWidth="1"/>
    <col min="3077" max="3077" width="8.5546875" style="114" customWidth="1"/>
    <col min="3078" max="3078" width="10.6640625" style="114" customWidth="1"/>
    <col min="3079" max="3079" width="37.88671875" style="114" customWidth="1"/>
    <col min="3080" max="3080" width="42.6640625" style="114" customWidth="1"/>
    <col min="3081" max="3330" width="9.109375" style="114"/>
    <col min="3331" max="3331" width="17.88671875" style="114" customWidth="1"/>
    <col min="3332" max="3332" width="91.109375" style="114" customWidth="1"/>
    <col min="3333" max="3333" width="8.5546875" style="114" customWidth="1"/>
    <col min="3334" max="3334" width="10.6640625" style="114" customWidth="1"/>
    <col min="3335" max="3335" width="37.88671875" style="114" customWidth="1"/>
    <col min="3336" max="3336" width="42.6640625" style="114" customWidth="1"/>
    <col min="3337" max="3586" width="9.109375" style="114"/>
    <col min="3587" max="3587" width="17.88671875" style="114" customWidth="1"/>
    <col min="3588" max="3588" width="91.109375" style="114" customWidth="1"/>
    <col min="3589" max="3589" width="8.5546875" style="114" customWidth="1"/>
    <col min="3590" max="3590" width="10.6640625" style="114" customWidth="1"/>
    <col min="3591" max="3591" width="37.88671875" style="114" customWidth="1"/>
    <col min="3592" max="3592" width="42.6640625" style="114" customWidth="1"/>
    <col min="3593" max="3842" width="9.109375" style="114"/>
    <col min="3843" max="3843" width="17.88671875" style="114" customWidth="1"/>
    <col min="3844" max="3844" width="91.109375" style="114" customWidth="1"/>
    <col min="3845" max="3845" width="8.5546875" style="114" customWidth="1"/>
    <col min="3846" max="3846" width="10.6640625" style="114" customWidth="1"/>
    <col min="3847" max="3847" width="37.88671875" style="114" customWidth="1"/>
    <col min="3848" max="3848" width="42.6640625" style="114" customWidth="1"/>
    <col min="3849" max="4098" width="9.109375" style="114"/>
    <col min="4099" max="4099" width="17.88671875" style="114" customWidth="1"/>
    <col min="4100" max="4100" width="91.109375" style="114" customWidth="1"/>
    <col min="4101" max="4101" width="8.5546875" style="114" customWidth="1"/>
    <col min="4102" max="4102" width="10.6640625" style="114" customWidth="1"/>
    <col min="4103" max="4103" width="37.88671875" style="114" customWidth="1"/>
    <col min="4104" max="4104" width="42.6640625" style="114" customWidth="1"/>
    <col min="4105" max="4354" width="9.109375" style="114"/>
    <col min="4355" max="4355" width="17.88671875" style="114" customWidth="1"/>
    <col min="4356" max="4356" width="91.109375" style="114" customWidth="1"/>
    <col min="4357" max="4357" width="8.5546875" style="114" customWidth="1"/>
    <col min="4358" max="4358" width="10.6640625" style="114" customWidth="1"/>
    <col min="4359" max="4359" width="37.88671875" style="114" customWidth="1"/>
    <col min="4360" max="4360" width="42.6640625" style="114" customWidth="1"/>
    <col min="4361" max="4610" width="9.109375" style="114"/>
    <col min="4611" max="4611" width="17.88671875" style="114" customWidth="1"/>
    <col min="4612" max="4612" width="91.109375" style="114" customWidth="1"/>
    <col min="4613" max="4613" width="8.5546875" style="114" customWidth="1"/>
    <col min="4614" max="4614" width="10.6640625" style="114" customWidth="1"/>
    <col min="4615" max="4615" width="37.88671875" style="114" customWidth="1"/>
    <col min="4616" max="4616" width="42.6640625" style="114" customWidth="1"/>
    <col min="4617" max="4866" width="9.109375" style="114"/>
    <col min="4867" max="4867" width="17.88671875" style="114" customWidth="1"/>
    <col min="4868" max="4868" width="91.109375" style="114" customWidth="1"/>
    <col min="4869" max="4869" width="8.5546875" style="114" customWidth="1"/>
    <col min="4870" max="4870" width="10.6640625" style="114" customWidth="1"/>
    <col min="4871" max="4871" width="37.88671875" style="114" customWidth="1"/>
    <col min="4872" max="4872" width="42.6640625" style="114" customWidth="1"/>
    <col min="4873" max="5122" width="9.109375" style="114"/>
    <col min="5123" max="5123" width="17.88671875" style="114" customWidth="1"/>
    <col min="5124" max="5124" width="91.109375" style="114" customWidth="1"/>
    <col min="5125" max="5125" width="8.5546875" style="114" customWidth="1"/>
    <col min="5126" max="5126" width="10.6640625" style="114" customWidth="1"/>
    <col min="5127" max="5127" width="37.88671875" style="114" customWidth="1"/>
    <col min="5128" max="5128" width="42.6640625" style="114" customWidth="1"/>
    <col min="5129" max="5378" width="9.109375" style="114"/>
    <col min="5379" max="5379" width="17.88671875" style="114" customWidth="1"/>
    <col min="5380" max="5380" width="91.109375" style="114" customWidth="1"/>
    <col min="5381" max="5381" width="8.5546875" style="114" customWidth="1"/>
    <col min="5382" max="5382" width="10.6640625" style="114" customWidth="1"/>
    <col min="5383" max="5383" width="37.88671875" style="114" customWidth="1"/>
    <col min="5384" max="5384" width="42.6640625" style="114" customWidth="1"/>
    <col min="5385" max="5634" width="9.109375" style="114"/>
    <col min="5635" max="5635" width="17.88671875" style="114" customWidth="1"/>
    <col min="5636" max="5636" width="91.109375" style="114" customWidth="1"/>
    <col min="5637" max="5637" width="8.5546875" style="114" customWidth="1"/>
    <col min="5638" max="5638" width="10.6640625" style="114" customWidth="1"/>
    <col min="5639" max="5639" width="37.88671875" style="114" customWidth="1"/>
    <col min="5640" max="5640" width="42.6640625" style="114" customWidth="1"/>
    <col min="5641" max="5890" width="9.109375" style="114"/>
    <col min="5891" max="5891" width="17.88671875" style="114" customWidth="1"/>
    <col min="5892" max="5892" width="91.109375" style="114" customWidth="1"/>
    <col min="5893" max="5893" width="8.5546875" style="114" customWidth="1"/>
    <col min="5894" max="5894" width="10.6640625" style="114" customWidth="1"/>
    <col min="5895" max="5895" width="37.88671875" style="114" customWidth="1"/>
    <col min="5896" max="5896" width="42.6640625" style="114" customWidth="1"/>
    <col min="5897" max="6146" width="9.109375" style="114"/>
    <col min="6147" max="6147" width="17.88671875" style="114" customWidth="1"/>
    <col min="6148" max="6148" width="91.109375" style="114" customWidth="1"/>
    <col min="6149" max="6149" width="8.5546875" style="114" customWidth="1"/>
    <col min="6150" max="6150" width="10.6640625" style="114" customWidth="1"/>
    <col min="6151" max="6151" width="37.88671875" style="114" customWidth="1"/>
    <col min="6152" max="6152" width="42.6640625" style="114" customWidth="1"/>
    <col min="6153" max="6402" width="9.109375" style="114"/>
    <col min="6403" max="6403" width="17.88671875" style="114" customWidth="1"/>
    <col min="6404" max="6404" width="91.109375" style="114" customWidth="1"/>
    <col min="6405" max="6405" width="8.5546875" style="114" customWidth="1"/>
    <col min="6406" max="6406" width="10.6640625" style="114" customWidth="1"/>
    <col min="6407" max="6407" width="37.88671875" style="114" customWidth="1"/>
    <col min="6408" max="6408" width="42.6640625" style="114" customWidth="1"/>
    <col min="6409" max="6658" width="9.109375" style="114"/>
    <col min="6659" max="6659" width="17.88671875" style="114" customWidth="1"/>
    <col min="6660" max="6660" width="91.109375" style="114" customWidth="1"/>
    <col min="6661" max="6661" width="8.5546875" style="114" customWidth="1"/>
    <col min="6662" max="6662" width="10.6640625" style="114" customWidth="1"/>
    <col min="6663" max="6663" width="37.88671875" style="114" customWidth="1"/>
    <col min="6664" max="6664" width="42.6640625" style="114" customWidth="1"/>
    <col min="6665" max="6914" width="9.109375" style="114"/>
    <col min="6915" max="6915" width="17.88671875" style="114" customWidth="1"/>
    <col min="6916" max="6916" width="91.109375" style="114" customWidth="1"/>
    <col min="6917" max="6917" width="8.5546875" style="114" customWidth="1"/>
    <col min="6918" max="6918" width="10.6640625" style="114" customWidth="1"/>
    <col min="6919" max="6919" width="37.88671875" style="114" customWidth="1"/>
    <col min="6920" max="6920" width="42.6640625" style="114" customWidth="1"/>
    <col min="6921" max="7170" width="9.109375" style="114"/>
    <col min="7171" max="7171" width="17.88671875" style="114" customWidth="1"/>
    <col min="7172" max="7172" width="91.109375" style="114" customWidth="1"/>
    <col min="7173" max="7173" width="8.5546875" style="114" customWidth="1"/>
    <col min="7174" max="7174" width="10.6640625" style="114" customWidth="1"/>
    <col min="7175" max="7175" width="37.88671875" style="114" customWidth="1"/>
    <col min="7176" max="7176" width="42.6640625" style="114" customWidth="1"/>
    <col min="7177" max="7426" width="9.109375" style="114"/>
    <col min="7427" max="7427" width="17.88671875" style="114" customWidth="1"/>
    <col min="7428" max="7428" width="91.109375" style="114" customWidth="1"/>
    <col min="7429" max="7429" width="8.5546875" style="114" customWidth="1"/>
    <col min="7430" max="7430" width="10.6640625" style="114" customWidth="1"/>
    <col min="7431" max="7431" width="37.88671875" style="114" customWidth="1"/>
    <col min="7432" max="7432" width="42.6640625" style="114" customWidth="1"/>
    <col min="7433" max="7682" width="9.109375" style="114"/>
    <col min="7683" max="7683" width="17.88671875" style="114" customWidth="1"/>
    <col min="7684" max="7684" width="91.109375" style="114" customWidth="1"/>
    <col min="7685" max="7685" width="8.5546875" style="114" customWidth="1"/>
    <col min="7686" max="7686" width="10.6640625" style="114" customWidth="1"/>
    <col min="7687" max="7687" width="37.88671875" style="114" customWidth="1"/>
    <col min="7688" max="7688" width="42.6640625" style="114" customWidth="1"/>
    <col min="7689" max="7938" width="9.109375" style="114"/>
    <col min="7939" max="7939" width="17.88671875" style="114" customWidth="1"/>
    <col min="7940" max="7940" width="91.109375" style="114" customWidth="1"/>
    <col min="7941" max="7941" width="8.5546875" style="114" customWidth="1"/>
    <col min="7942" max="7942" width="10.6640625" style="114" customWidth="1"/>
    <col min="7943" max="7943" width="37.88671875" style="114" customWidth="1"/>
    <col min="7944" max="7944" width="42.6640625" style="114" customWidth="1"/>
    <col min="7945" max="8194" width="9.109375" style="114"/>
    <col min="8195" max="8195" width="17.88671875" style="114" customWidth="1"/>
    <col min="8196" max="8196" width="91.109375" style="114" customWidth="1"/>
    <col min="8197" max="8197" width="8.5546875" style="114" customWidth="1"/>
    <col min="8198" max="8198" width="10.6640625" style="114" customWidth="1"/>
    <col min="8199" max="8199" width="37.88671875" style="114" customWidth="1"/>
    <col min="8200" max="8200" width="42.6640625" style="114" customWidth="1"/>
    <col min="8201" max="8450" width="9.109375" style="114"/>
    <col min="8451" max="8451" width="17.88671875" style="114" customWidth="1"/>
    <col min="8452" max="8452" width="91.109375" style="114" customWidth="1"/>
    <col min="8453" max="8453" width="8.5546875" style="114" customWidth="1"/>
    <col min="8454" max="8454" width="10.6640625" style="114" customWidth="1"/>
    <col min="8455" max="8455" width="37.88671875" style="114" customWidth="1"/>
    <col min="8456" max="8456" width="42.6640625" style="114" customWidth="1"/>
    <col min="8457" max="8706" width="9.109375" style="114"/>
    <col min="8707" max="8707" width="17.88671875" style="114" customWidth="1"/>
    <col min="8708" max="8708" width="91.109375" style="114" customWidth="1"/>
    <col min="8709" max="8709" width="8.5546875" style="114" customWidth="1"/>
    <col min="8710" max="8710" width="10.6640625" style="114" customWidth="1"/>
    <col min="8711" max="8711" width="37.88671875" style="114" customWidth="1"/>
    <col min="8712" max="8712" width="42.6640625" style="114" customWidth="1"/>
    <col min="8713" max="8962" width="9.109375" style="114"/>
    <col min="8963" max="8963" width="17.88671875" style="114" customWidth="1"/>
    <col min="8964" max="8964" width="91.109375" style="114" customWidth="1"/>
    <col min="8965" max="8965" width="8.5546875" style="114" customWidth="1"/>
    <col min="8966" max="8966" width="10.6640625" style="114" customWidth="1"/>
    <col min="8967" max="8967" width="37.88671875" style="114" customWidth="1"/>
    <col min="8968" max="8968" width="42.6640625" style="114" customWidth="1"/>
    <col min="8969" max="9218" width="9.109375" style="114"/>
    <col min="9219" max="9219" width="17.88671875" style="114" customWidth="1"/>
    <col min="9220" max="9220" width="91.109375" style="114" customWidth="1"/>
    <col min="9221" max="9221" width="8.5546875" style="114" customWidth="1"/>
    <col min="9222" max="9222" width="10.6640625" style="114" customWidth="1"/>
    <col min="9223" max="9223" width="37.88671875" style="114" customWidth="1"/>
    <col min="9224" max="9224" width="42.6640625" style="114" customWidth="1"/>
    <col min="9225" max="9474" width="9.109375" style="114"/>
    <col min="9475" max="9475" width="17.88671875" style="114" customWidth="1"/>
    <col min="9476" max="9476" width="91.109375" style="114" customWidth="1"/>
    <col min="9477" max="9477" width="8.5546875" style="114" customWidth="1"/>
    <col min="9478" max="9478" width="10.6640625" style="114" customWidth="1"/>
    <col min="9479" max="9479" width="37.88671875" style="114" customWidth="1"/>
    <col min="9480" max="9480" width="42.6640625" style="114" customWidth="1"/>
    <col min="9481" max="9730" width="9.109375" style="114"/>
    <col min="9731" max="9731" width="17.88671875" style="114" customWidth="1"/>
    <col min="9732" max="9732" width="91.109375" style="114" customWidth="1"/>
    <col min="9733" max="9733" width="8.5546875" style="114" customWidth="1"/>
    <col min="9734" max="9734" width="10.6640625" style="114" customWidth="1"/>
    <col min="9735" max="9735" width="37.88671875" style="114" customWidth="1"/>
    <col min="9736" max="9736" width="42.6640625" style="114" customWidth="1"/>
    <col min="9737" max="9986" width="9.109375" style="114"/>
    <col min="9987" max="9987" width="17.88671875" style="114" customWidth="1"/>
    <col min="9988" max="9988" width="91.109375" style="114" customWidth="1"/>
    <col min="9989" max="9989" width="8.5546875" style="114" customWidth="1"/>
    <col min="9990" max="9990" width="10.6640625" style="114" customWidth="1"/>
    <col min="9991" max="9991" width="37.88671875" style="114" customWidth="1"/>
    <col min="9992" max="9992" width="42.6640625" style="114" customWidth="1"/>
    <col min="9993" max="10242" width="9.109375" style="114"/>
    <col min="10243" max="10243" width="17.88671875" style="114" customWidth="1"/>
    <col min="10244" max="10244" width="91.109375" style="114" customWidth="1"/>
    <col min="10245" max="10245" width="8.5546875" style="114" customWidth="1"/>
    <col min="10246" max="10246" width="10.6640625" style="114" customWidth="1"/>
    <col min="10247" max="10247" width="37.88671875" style="114" customWidth="1"/>
    <col min="10248" max="10248" width="42.6640625" style="114" customWidth="1"/>
    <col min="10249" max="10498" width="9.109375" style="114"/>
    <col min="10499" max="10499" width="17.88671875" style="114" customWidth="1"/>
    <col min="10500" max="10500" width="91.109375" style="114" customWidth="1"/>
    <col min="10501" max="10501" width="8.5546875" style="114" customWidth="1"/>
    <col min="10502" max="10502" width="10.6640625" style="114" customWidth="1"/>
    <col min="10503" max="10503" width="37.88671875" style="114" customWidth="1"/>
    <col min="10504" max="10504" width="42.6640625" style="114" customWidth="1"/>
    <col min="10505" max="10754" width="9.109375" style="114"/>
    <col min="10755" max="10755" width="17.88671875" style="114" customWidth="1"/>
    <col min="10756" max="10756" width="91.109375" style="114" customWidth="1"/>
    <col min="10757" max="10757" width="8.5546875" style="114" customWidth="1"/>
    <col min="10758" max="10758" width="10.6640625" style="114" customWidth="1"/>
    <col min="10759" max="10759" width="37.88671875" style="114" customWidth="1"/>
    <col min="10760" max="10760" width="42.6640625" style="114" customWidth="1"/>
    <col min="10761" max="11010" width="9.109375" style="114"/>
    <col min="11011" max="11011" width="17.88671875" style="114" customWidth="1"/>
    <col min="11012" max="11012" width="91.109375" style="114" customWidth="1"/>
    <col min="11013" max="11013" width="8.5546875" style="114" customWidth="1"/>
    <col min="11014" max="11014" width="10.6640625" style="114" customWidth="1"/>
    <col min="11015" max="11015" width="37.88671875" style="114" customWidth="1"/>
    <col min="11016" max="11016" width="42.6640625" style="114" customWidth="1"/>
    <col min="11017" max="11266" width="9.109375" style="114"/>
    <col min="11267" max="11267" width="17.88671875" style="114" customWidth="1"/>
    <col min="11268" max="11268" width="91.109375" style="114" customWidth="1"/>
    <col min="11269" max="11269" width="8.5546875" style="114" customWidth="1"/>
    <col min="11270" max="11270" width="10.6640625" style="114" customWidth="1"/>
    <col min="11271" max="11271" width="37.88671875" style="114" customWidth="1"/>
    <col min="11272" max="11272" width="42.6640625" style="114" customWidth="1"/>
    <col min="11273" max="11522" width="9.109375" style="114"/>
    <col min="11523" max="11523" width="17.88671875" style="114" customWidth="1"/>
    <col min="11524" max="11524" width="91.109375" style="114" customWidth="1"/>
    <col min="11525" max="11525" width="8.5546875" style="114" customWidth="1"/>
    <col min="11526" max="11526" width="10.6640625" style="114" customWidth="1"/>
    <col min="11527" max="11527" width="37.88671875" style="114" customWidth="1"/>
    <col min="11528" max="11528" width="42.6640625" style="114" customWidth="1"/>
    <col min="11529" max="11778" width="9.109375" style="114"/>
    <col min="11779" max="11779" width="17.88671875" style="114" customWidth="1"/>
    <col min="11780" max="11780" width="91.109375" style="114" customWidth="1"/>
    <col min="11781" max="11781" width="8.5546875" style="114" customWidth="1"/>
    <col min="11782" max="11782" width="10.6640625" style="114" customWidth="1"/>
    <col min="11783" max="11783" width="37.88671875" style="114" customWidth="1"/>
    <col min="11784" max="11784" width="42.6640625" style="114" customWidth="1"/>
    <col min="11785" max="12034" width="9.109375" style="114"/>
    <col min="12035" max="12035" width="17.88671875" style="114" customWidth="1"/>
    <col min="12036" max="12036" width="91.109375" style="114" customWidth="1"/>
    <col min="12037" max="12037" width="8.5546875" style="114" customWidth="1"/>
    <col min="12038" max="12038" width="10.6640625" style="114" customWidth="1"/>
    <col min="12039" max="12039" width="37.88671875" style="114" customWidth="1"/>
    <col min="12040" max="12040" width="42.6640625" style="114" customWidth="1"/>
    <col min="12041" max="12290" width="9.109375" style="114"/>
    <col min="12291" max="12291" width="17.88671875" style="114" customWidth="1"/>
    <col min="12292" max="12292" width="91.109375" style="114" customWidth="1"/>
    <col min="12293" max="12293" width="8.5546875" style="114" customWidth="1"/>
    <col min="12294" max="12294" width="10.6640625" style="114" customWidth="1"/>
    <col min="12295" max="12295" width="37.88671875" style="114" customWidth="1"/>
    <col min="12296" max="12296" width="42.6640625" style="114" customWidth="1"/>
    <col min="12297" max="12546" width="9.109375" style="114"/>
    <col min="12547" max="12547" width="17.88671875" style="114" customWidth="1"/>
    <col min="12548" max="12548" width="91.109375" style="114" customWidth="1"/>
    <col min="12549" max="12549" width="8.5546875" style="114" customWidth="1"/>
    <col min="12550" max="12550" width="10.6640625" style="114" customWidth="1"/>
    <col min="12551" max="12551" width="37.88671875" style="114" customWidth="1"/>
    <col min="12552" max="12552" width="42.6640625" style="114" customWidth="1"/>
    <col min="12553" max="12802" width="9.109375" style="114"/>
    <col min="12803" max="12803" width="17.88671875" style="114" customWidth="1"/>
    <col min="12804" max="12804" width="91.109375" style="114" customWidth="1"/>
    <col min="12805" max="12805" width="8.5546875" style="114" customWidth="1"/>
    <col min="12806" max="12806" width="10.6640625" style="114" customWidth="1"/>
    <col min="12807" max="12807" width="37.88671875" style="114" customWidth="1"/>
    <col min="12808" max="12808" width="42.6640625" style="114" customWidth="1"/>
    <col min="12809" max="13058" width="9.109375" style="114"/>
    <col min="13059" max="13059" width="17.88671875" style="114" customWidth="1"/>
    <col min="13060" max="13060" width="91.109375" style="114" customWidth="1"/>
    <col min="13061" max="13061" width="8.5546875" style="114" customWidth="1"/>
    <col min="13062" max="13062" width="10.6640625" style="114" customWidth="1"/>
    <col min="13063" max="13063" width="37.88671875" style="114" customWidth="1"/>
    <col min="13064" max="13064" width="42.6640625" style="114" customWidth="1"/>
    <col min="13065" max="13314" width="9.109375" style="114"/>
    <col min="13315" max="13315" width="17.88671875" style="114" customWidth="1"/>
    <col min="13316" max="13316" width="91.109375" style="114" customWidth="1"/>
    <col min="13317" max="13317" width="8.5546875" style="114" customWidth="1"/>
    <col min="13318" max="13318" width="10.6640625" style="114" customWidth="1"/>
    <col min="13319" max="13319" width="37.88671875" style="114" customWidth="1"/>
    <col min="13320" max="13320" width="42.6640625" style="114" customWidth="1"/>
    <col min="13321" max="13570" width="9.109375" style="114"/>
    <col min="13571" max="13571" width="17.88671875" style="114" customWidth="1"/>
    <col min="13572" max="13572" width="91.109375" style="114" customWidth="1"/>
    <col min="13573" max="13573" width="8.5546875" style="114" customWidth="1"/>
    <col min="13574" max="13574" width="10.6640625" style="114" customWidth="1"/>
    <col min="13575" max="13575" width="37.88671875" style="114" customWidth="1"/>
    <col min="13576" max="13576" width="42.6640625" style="114" customWidth="1"/>
    <col min="13577" max="13826" width="9.109375" style="114"/>
    <col min="13827" max="13827" width="17.88671875" style="114" customWidth="1"/>
    <col min="13828" max="13828" width="91.109375" style="114" customWidth="1"/>
    <col min="13829" max="13829" width="8.5546875" style="114" customWidth="1"/>
    <col min="13830" max="13830" width="10.6640625" style="114" customWidth="1"/>
    <col min="13831" max="13831" width="37.88671875" style="114" customWidth="1"/>
    <col min="13832" max="13832" width="42.6640625" style="114" customWidth="1"/>
    <col min="13833" max="14082" width="9.109375" style="114"/>
    <col min="14083" max="14083" width="17.88671875" style="114" customWidth="1"/>
    <col min="14084" max="14084" width="91.109375" style="114" customWidth="1"/>
    <col min="14085" max="14085" width="8.5546875" style="114" customWidth="1"/>
    <col min="14086" max="14086" width="10.6640625" style="114" customWidth="1"/>
    <col min="14087" max="14087" width="37.88671875" style="114" customWidth="1"/>
    <col min="14088" max="14088" width="42.6640625" style="114" customWidth="1"/>
    <col min="14089" max="14338" width="9.109375" style="114"/>
    <col min="14339" max="14339" width="17.88671875" style="114" customWidth="1"/>
    <col min="14340" max="14340" width="91.109375" style="114" customWidth="1"/>
    <col min="14341" max="14341" width="8.5546875" style="114" customWidth="1"/>
    <col min="14342" max="14342" width="10.6640625" style="114" customWidth="1"/>
    <col min="14343" max="14343" width="37.88671875" style="114" customWidth="1"/>
    <col min="14344" max="14344" width="42.6640625" style="114" customWidth="1"/>
    <col min="14345" max="14594" width="9.109375" style="114"/>
    <col min="14595" max="14595" width="17.88671875" style="114" customWidth="1"/>
    <col min="14596" max="14596" width="91.109375" style="114" customWidth="1"/>
    <col min="14597" max="14597" width="8.5546875" style="114" customWidth="1"/>
    <col min="14598" max="14598" width="10.6640625" style="114" customWidth="1"/>
    <col min="14599" max="14599" width="37.88671875" style="114" customWidth="1"/>
    <col min="14600" max="14600" width="42.6640625" style="114" customWidth="1"/>
    <col min="14601" max="14850" width="9.109375" style="114"/>
    <col min="14851" max="14851" width="17.88671875" style="114" customWidth="1"/>
    <col min="14852" max="14852" width="91.109375" style="114" customWidth="1"/>
    <col min="14853" max="14853" width="8.5546875" style="114" customWidth="1"/>
    <col min="14854" max="14854" width="10.6640625" style="114" customWidth="1"/>
    <col min="14855" max="14855" width="37.88671875" style="114" customWidth="1"/>
    <col min="14856" max="14856" width="42.6640625" style="114" customWidth="1"/>
    <col min="14857" max="15106" width="9.109375" style="114"/>
    <col min="15107" max="15107" width="17.88671875" style="114" customWidth="1"/>
    <col min="15108" max="15108" width="91.109375" style="114" customWidth="1"/>
    <col min="15109" max="15109" width="8.5546875" style="114" customWidth="1"/>
    <col min="15110" max="15110" width="10.6640625" style="114" customWidth="1"/>
    <col min="15111" max="15111" width="37.88671875" style="114" customWidth="1"/>
    <col min="15112" max="15112" width="42.6640625" style="114" customWidth="1"/>
    <col min="15113" max="15362" width="9.109375" style="114"/>
    <col min="15363" max="15363" width="17.88671875" style="114" customWidth="1"/>
    <col min="15364" max="15364" width="91.109375" style="114" customWidth="1"/>
    <col min="15365" max="15365" width="8.5546875" style="114" customWidth="1"/>
    <col min="15366" max="15366" width="10.6640625" style="114" customWidth="1"/>
    <col min="15367" max="15367" width="37.88671875" style="114" customWidth="1"/>
    <col min="15368" max="15368" width="42.6640625" style="114" customWidth="1"/>
    <col min="15369" max="15618" width="9.109375" style="114"/>
    <col min="15619" max="15619" width="17.88671875" style="114" customWidth="1"/>
    <col min="15620" max="15620" width="91.109375" style="114" customWidth="1"/>
    <col min="15621" max="15621" width="8.5546875" style="114" customWidth="1"/>
    <col min="15622" max="15622" width="10.6640625" style="114" customWidth="1"/>
    <col min="15623" max="15623" width="37.88671875" style="114" customWidth="1"/>
    <col min="15624" max="15624" width="42.6640625" style="114" customWidth="1"/>
    <col min="15625" max="15874" width="9.109375" style="114"/>
    <col min="15875" max="15875" width="17.88671875" style="114" customWidth="1"/>
    <col min="15876" max="15876" width="91.109375" style="114" customWidth="1"/>
    <col min="15877" max="15877" width="8.5546875" style="114" customWidth="1"/>
    <col min="15878" max="15878" width="10.6640625" style="114" customWidth="1"/>
    <col min="15879" max="15879" width="37.88671875" style="114" customWidth="1"/>
    <col min="15880" max="15880" width="42.6640625" style="114" customWidth="1"/>
    <col min="15881" max="16130" width="9.109375" style="114"/>
    <col min="16131" max="16131" width="17.88671875" style="114" customWidth="1"/>
    <col min="16132" max="16132" width="91.109375" style="114" customWidth="1"/>
    <col min="16133" max="16133" width="8.5546875" style="114" customWidth="1"/>
    <col min="16134" max="16134" width="10.6640625" style="114" customWidth="1"/>
    <col min="16135" max="16135" width="37.88671875" style="114" customWidth="1"/>
    <col min="16136" max="16136" width="42.6640625" style="114" customWidth="1"/>
    <col min="16137" max="16384" width="9.109375" style="114"/>
  </cols>
  <sheetData>
    <row r="1" spans="1:9" s="86" customFormat="1" ht="78.75" customHeight="1" x14ac:dyDescent="0.25">
      <c r="A1" s="84" t="s">
        <v>10</v>
      </c>
      <c r="B1" s="386" t="s">
        <v>750</v>
      </c>
      <c r="C1" s="387"/>
      <c r="D1" s="387"/>
      <c r="E1" s="387"/>
      <c r="F1" s="387"/>
      <c r="G1" s="387"/>
      <c r="H1" s="388"/>
      <c r="I1" s="85" t="s">
        <v>650</v>
      </c>
    </row>
    <row r="2" spans="1:9" s="87" customFormat="1" ht="40.5" customHeight="1" x14ac:dyDescent="0.25">
      <c r="A2" s="389" t="s">
        <v>777</v>
      </c>
      <c r="B2" s="390"/>
      <c r="C2" s="390"/>
      <c r="D2" s="390"/>
      <c r="E2" s="390"/>
      <c r="F2" s="390"/>
      <c r="G2" s="390"/>
      <c r="H2" s="390"/>
      <c r="I2" s="391"/>
    </row>
    <row r="3" spans="1:9" s="88" customFormat="1" ht="18" customHeight="1" x14ac:dyDescent="0.3">
      <c r="A3" s="382" t="s">
        <v>776</v>
      </c>
      <c r="B3" s="383"/>
      <c r="C3" s="383"/>
      <c r="D3" s="383"/>
      <c r="E3" s="383"/>
      <c r="F3" s="383"/>
      <c r="G3" s="383"/>
      <c r="H3" s="383"/>
      <c r="I3" s="392"/>
    </row>
    <row r="4" spans="1:9" s="89" customFormat="1" ht="18" customHeight="1" x14ac:dyDescent="0.3">
      <c r="A4" s="382" t="s">
        <v>0</v>
      </c>
      <c r="B4" s="383"/>
      <c r="C4" s="383"/>
      <c r="D4" s="383"/>
      <c r="E4" s="383"/>
      <c r="F4" s="383"/>
      <c r="G4" s="383"/>
      <c r="H4" s="383"/>
      <c r="I4" s="392"/>
    </row>
    <row r="5" spans="1:9" s="94" customFormat="1" ht="145.5" customHeight="1" x14ac:dyDescent="0.3">
      <c r="A5" s="90" t="s">
        <v>371</v>
      </c>
      <c r="B5" s="90" t="s">
        <v>372</v>
      </c>
      <c r="C5" s="91" t="s">
        <v>3</v>
      </c>
      <c r="D5" s="92" t="s">
        <v>646</v>
      </c>
      <c r="E5" s="283" t="s">
        <v>648</v>
      </c>
      <c r="F5" s="283" t="s">
        <v>648</v>
      </c>
      <c r="G5" s="74" t="s">
        <v>649</v>
      </c>
      <c r="H5" s="74" t="s">
        <v>649</v>
      </c>
      <c r="I5" s="93" t="s">
        <v>726</v>
      </c>
    </row>
    <row r="6" spans="1:9" s="99" customFormat="1" ht="26.25" customHeight="1" x14ac:dyDescent="0.3">
      <c r="A6" s="95"/>
      <c r="B6" s="95"/>
      <c r="C6" s="96" t="s">
        <v>4</v>
      </c>
      <c r="D6" s="97" t="s">
        <v>5</v>
      </c>
      <c r="E6" s="80" t="s">
        <v>6</v>
      </c>
      <c r="F6" s="80"/>
      <c r="G6" s="80"/>
      <c r="H6" s="75" t="s">
        <v>7</v>
      </c>
      <c r="I6" s="98"/>
    </row>
    <row r="7" spans="1:9" s="104" customFormat="1" ht="69.75" customHeight="1" x14ac:dyDescent="0.3">
      <c r="A7" s="95" t="s">
        <v>373</v>
      </c>
      <c r="B7" s="100" t="s">
        <v>374</v>
      </c>
      <c r="C7" s="101"/>
      <c r="D7" s="102"/>
      <c r="E7" s="81"/>
      <c r="F7" s="81"/>
      <c r="G7" s="81"/>
      <c r="H7" s="76"/>
      <c r="I7" s="103"/>
    </row>
    <row r="8" spans="1:9" s="104" customFormat="1" ht="42" customHeight="1" x14ac:dyDescent="0.3">
      <c r="A8" s="105" t="s">
        <v>375</v>
      </c>
      <c r="B8" s="106" t="s">
        <v>376</v>
      </c>
      <c r="C8" s="107" t="s">
        <v>339</v>
      </c>
      <c r="D8" s="108">
        <v>100</v>
      </c>
      <c r="E8" s="82">
        <v>195.81705000000002</v>
      </c>
      <c r="F8" s="82">
        <f>E8*1.1</f>
        <v>215.39875500000005</v>
      </c>
      <c r="G8" s="82">
        <f>F8*D8</f>
        <v>21539.875500000006</v>
      </c>
      <c r="H8" s="77">
        <f t="shared" ref="H8:H14" si="0">E8*D8</f>
        <v>19581.705000000002</v>
      </c>
      <c r="I8" s="274" t="s">
        <v>787</v>
      </c>
    </row>
    <row r="9" spans="1:9" s="104" customFormat="1" ht="33.75" customHeight="1" x14ac:dyDescent="0.3">
      <c r="A9" s="105" t="s">
        <v>377</v>
      </c>
      <c r="B9" s="106" t="s">
        <v>378</v>
      </c>
      <c r="C9" s="107" t="s">
        <v>11</v>
      </c>
      <c r="D9" s="108">
        <v>1</v>
      </c>
      <c r="E9" s="82">
        <v>25970.373000000003</v>
      </c>
      <c r="F9" s="82">
        <f t="shared" ref="F9:F10" si="1">E9*1.1</f>
        <v>28567.410300000007</v>
      </c>
      <c r="G9" s="82">
        <f t="shared" ref="G9:G10" si="2">F9*D9</f>
        <v>28567.410300000007</v>
      </c>
      <c r="H9" s="77">
        <f t="shared" si="0"/>
        <v>25970.373000000003</v>
      </c>
      <c r="I9" s="274" t="s">
        <v>787</v>
      </c>
    </row>
    <row r="10" spans="1:9" s="104" customFormat="1" ht="47.25" customHeight="1" x14ac:dyDescent="0.3">
      <c r="A10" s="105" t="s">
        <v>379</v>
      </c>
      <c r="B10" s="106" t="s">
        <v>380</v>
      </c>
      <c r="C10" s="107" t="s">
        <v>339</v>
      </c>
      <c r="D10" s="108">
        <v>100</v>
      </c>
      <c r="E10" s="82">
        <v>152.05905000000001</v>
      </c>
      <c r="F10" s="82">
        <f t="shared" si="1"/>
        <v>167.26495500000001</v>
      </c>
      <c r="G10" s="82">
        <f t="shared" si="2"/>
        <v>16726.495500000001</v>
      </c>
      <c r="H10" s="77">
        <f t="shared" si="0"/>
        <v>15205.905000000001</v>
      </c>
      <c r="I10" s="274" t="s">
        <v>787</v>
      </c>
    </row>
    <row r="11" spans="1:9" s="104" customFormat="1" ht="47.25" customHeight="1" x14ac:dyDescent="0.3">
      <c r="A11" s="105"/>
      <c r="B11" s="110"/>
      <c r="C11" s="107"/>
      <c r="D11" s="108"/>
      <c r="E11" s="82"/>
      <c r="F11" s="82"/>
      <c r="G11" s="82"/>
      <c r="H11" s="77">
        <f t="shared" si="0"/>
        <v>0</v>
      </c>
      <c r="I11" s="103"/>
    </row>
    <row r="12" spans="1:9" s="104" customFormat="1" ht="21.75" customHeight="1" x14ac:dyDescent="0.3">
      <c r="A12" s="95" t="s">
        <v>381</v>
      </c>
      <c r="B12" s="111" t="s">
        <v>382</v>
      </c>
      <c r="C12" s="107"/>
      <c r="D12" s="108"/>
      <c r="E12" s="81"/>
      <c r="F12" s="81"/>
      <c r="G12" s="81"/>
      <c r="H12" s="77">
        <f t="shared" si="0"/>
        <v>0</v>
      </c>
      <c r="I12" s="103"/>
    </row>
    <row r="13" spans="1:9" s="104" customFormat="1" ht="102" customHeight="1" x14ac:dyDescent="0.3">
      <c r="A13" s="105" t="s">
        <v>383</v>
      </c>
      <c r="B13" s="106" t="s">
        <v>766</v>
      </c>
      <c r="C13" s="107" t="s">
        <v>339</v>
      </c>
      <c r="D13" s="108">
        <v>100</v>
      </c>
      <c r="E13" s="82">
        <v>71.106750000000005</v>
      </c>
      <c r="F13" s="82">
        <f t="shared" ref="F13:F19" si="3">E13*1.1</f>
        <v>78.217425000000006</v>
      </c>
      <c r="G13" s="82">
        <f t="shared" ref="G13:G19" si="4">F13*D13</f>
        <v>7821.7425000000003</v>
      </c>
      <c r="H13" s="77">
        <f t="shared" si="0"/>
        <v>7110.6750000000002</v>
      </c>
      <c r="I13" s="274" t="s">
        <v>787</v>
      </c>
    </row>
    <row r="14" spans="1:9" s="104" customFormat="1" ht="57" customHeight="1" x14ac:dyDescent="0.3">
      <c r="A14" s="105" t="s">
        <v>384</v>
      </c>
      <c r="B14" s="106" t="s">
        <v>385</v>
      </c>
      <c r="C14" s="107" t="s">
        <v>339</v>
      </c>
      <c r="D14" s="108">
        <v>100</v>
      </c>
      <c r="E14" s="82">
        <v>77.670450000000002</v>
      </c>
      <c r="F14" s="82">
        <f t="shared" si="3"/>
        <v>85.437495000000013</v>
      </c>
      <c r="G14" s="82">
        <f t="shared" si="4"/>
        <v>8543.7495000000017</v>
      </c>
      <c r="H14" s="77">
        <f t="shared" si="0"/>
        <v>7767.0450000000001</v>
      </c>
      <c r="I14" s="274" t="s">
        <v>787</v>
      </c>
    </row>
    <row r="15" spans="1:9" s="104" customFormat="1" ht="14.4" hidden="1" x14ac:dyDescent="0.3">
      <c r="A15" s="105" t="s">
        <v>386</v>
      </c>
      <c r="B15" s="106" t="s">
        <v>387</v>
      </c>
      <c r="C15" s="107" t="s">
        <v>339</v>
      </c>
      <c r="D15" s="108"/>
      <c r="E15" s="82">
        <f>91.75*1.2</f>
        <v>110.1</v>
      </c>
      <c r="F15" s="82">
        <f t="shared" si="3"/>
        <v>121.11</v>
      </c>
      <c r="G15" s="82">
        <f t="shared" si="4"/>
        <v>0</v>
      </c>
      <c r="H15" s="77">
        <f t="shared" ref="H15:H23" si="5">E15*D15</f>
        <v>0</v>
      </c>
      <c r="I15" s="274" t="s">
        <v>787</v>
      </c>
    </row>
    <row r="16" spans="1:9" s="104" customFormat="1" ht="31.5" customHeight="1" x14ac:dyDescent="0.3">
      <c r="A16" s="105" t="s">
        <v>388</v>
      </c>
      <c r="B16" s="106" t="s">
        <v>389</v>
      </c>
      <c r="C16" s="107" t="s">
        <v>339</v>
      </c>
      <c r="D16" s="108">
        <v>20</v>
      </c>
      <c r="E16" s="82">
        <v>715.00000000000011</v>
      </c>
      <c r="F16" s="82">
        <f t="shared" si="3"/>
        <v>786.50000000000023</v>
      </c>
      <c r="G16" s="82">
        <f t="shared" si="4"/>
        <v>15730.000000000004</v>
      </c>
      <c r="H16" s="77">
        <f t="shared" si="5"/>
        <v>14300.000000000002</v>
      </c>
      <c r="I16" s="274" t="s">
        <v>787</v>
      </c>
    </row>
    <row r="17" spans="1:9" s="104" customFormat="1" ht="35.25" customHeight="1" x14ac:dyDescent="0.3">
      <c r="A17" s="105" t="s">
        <v>390</v>
      </c>
      <c r="B17" s="106" t="s">
        <v>391</v>
      </c>
      <c r="C17" s="107" t="s">
        <v>11</v>
      </c>
      <c r="D17" s="108">
        <v>2</v>
      </c>
      <c r="E17" s="82">
        <v>25970.373000000003</v>
      </c>
      <c r="F17" s="82">
        <f t="shared" si="3"/>
        <v>28567.410300000007</v>
      </c>
      <c r="G17" s="82">
        <f t="shared" si="4"/>
        <v>57134.820600000014</v>
      </c>
      <c r="H17" s="77">
        <f t="shared" si="5"/>
        <v>51940.746000000006</v>
      </c>
      <c r="I17" s="274" t="s">
        <v>787</v>
      </c>
    </row>
    <row r="18" spans="1:9" s="104" customFormat="1" ht="29.25" customHeight="1" x14ac:dyDescent="0.3">
      <c r="A18" s="105" t="s">
        <v>392</v>
      </c>
      <c r="B18" s="106" t="s">
        <v>393</v>
      </c>
      <c r="C18" s="107" t="s">
        <v>394</v>
      </c>
      <c r="D18" s="108">
        <v>2</v>
      </c>
      <c r="E18" s="82">
        <v>26232.921000000002</v>
      </c>
      <c r="F18" s="82">
        <f t="shared" si="3"/>
        <v>28856.213100000004</v>
      </c>
      <c r="G18" s="82">
        <f t="shared" si="4"/>
        <v>57712.426200000009</v>
      </c>
      <c r="H18" s="77">
        <f t="shared" si="5"/>
        <v>52465.842000000004</v>
      </c>
      <c r="I18" s="274" t="s">
        <v>787</v>
      </c>
    </row>
    <row r="19" spans="1:9" s="104" customFormat="1" ht="60" customHeight="1" x14ac:dyDescent="0.3">
      <c r="A19" s="105" t="s">
        <v>395</v>
      </c>
      <c r="B19" s="106" t="s">
        <v>396</v>
      </c>
      <c r="C19" s="107" t="s">
        <v>394</v>
      </c>
      <c r="D19" s="108">
        <v>2</v>
      </c>
      <c r="E19" s="82">
        <v>33328.280700000003</v>
      </c>
      <c r="F19" s="82">
        <f t="shared" si="3"/>
        <v>36661.108770000006</v>
      </c>
      <c r="G19" s="82">
        <f t="shared" si="4"/>
        <v>73322.217540000012</v>
      </c>
      <c r="H19" s="77">
        <f t="shared" si="5"/>
        <v>66656.561400000006</v>
      </c>
      <c r="I19" s="274" t="s">
        <v>787</v>
      </c>
    </row>
    <row r="20" spans="1:9" s="104" customFormat="1" ht="24.75" hidden="1" customHeight="1" x14ac:dyDescent="0.3">
      <c r="A20" s="105" t="s">
        <v>397</v>
      </c>
      <c r="B20" s="106" t="s">
        <v>398</v>
      </c>
      <c r="C20" s="107" t="s">
        <v>339</v>
      </c>
      <c r="D20" s="108"/>
      <c r="E20" s="82">
        <v>25</v>
      </c>
      <c r="F20" s="82"/>
      <c r="G20" s="82"/>
      <c r="H20" s="77">
        <f t="shared" si="5"/>
        <v>0</v>
      </c>
      <c r="I20" s="103"/>
    </row>
    <row r="21" spans="1:9" s="104" customFormat="1" ht="42.75" hidden="1" customHeight="1" x14ac:dyDescent="0.3">
      <c r="A21" s="105" t="s">
        <v>399</v>
      </c>
      <c r="B21" s="112" t="s">
        <v>400</v>
      </c>
      <c r="C21" s="107" t="s">
        <v>11</v>
      </c>
      <c r="D21" s="108"/>
      <c r="E21" s="82">
        <f>68812.5*1.2</f>
        <v>82575</v>
      </c>
      <c r="F21" s="82"/>
      <c r="G21" s="82"/>
      <c r="H21" s="77">
        <f t="shared" si="5"/>
        <v>0</v>
      </c>
      <c r="I21" s="103"/>
    </row>
    <row r="22" spans="1:9" s="104" customFormat="1" ht="33.75" hidden="1" customHeight="1" x14ac:dyDescent="0.3">
      <c r="A22" s="105" t="s">
        <v>401</v>
      </c>
      <c r="B22" s="106" t="s">
        <v>402</v>
      </c>
      <c r="C22" s="107" t="s">
        <v>11</v>
      </c>
      <c r="D22" s="108"/>
      <c r="E22" s="82">
        <f>11468.12*1.2</f>
        <v>13761.744000000001</v>
      </c>
      <c r="F22" s="82"/>
      <c r="G22" s="82"/>
      <c r="H22" s="77">
        <f t="shared" si="5"/>
        <v>0</v>
      </c>
      <c r="I22" s="103"/>
    </row>
    <row r="23" spans="1:9" s="104" customFormat="1" ht="24.75" hidden="1" customHeight="1" x14ac:dyDescent="0.3">
      <c r="A23" s="105" t="s">
        <v>403</v>
      </c>
      <c r="B23" s="106" t="s">
        <v>404</v>
      </c>
      <c r="C23" s="107" t="s">
        <v>339</v>
      </c>
      <c r="D23" s="108"/>
      <c r="E23" s="82">
        <f>321.13*1.2</f>
        <v>385.35599999999999</v>
      </c>
      <c r="F23" s="82"/>
      <c r="G23" s="82"/>
      <c r="H23" s="77">
        <f t="shared" si="5"/>
        <v>0</v>
      </c>
      <c r="I23" s="103"/>
    </row>
    <row r="24" spans="1:9" s="104" customFormat="1" ht="30.75" customHeight="1" x14ac:dyDescent="0.3">
      <c r="A24" s="384" t="s">
        <v>405</v>
      </c>
      <c r="B24" s="384"/>
      <c r="C24" s="385"/>
      <c r="D24" s="385"/>
      <c r="E24" s="82" t="s">
        <v>682</v>
      </c>
      <c r="F24" s="82"/>
      <c r="G24" s="78">
        <f>SUM(G7:G23)</f>
        <v>287098.73764000006</v>
      </c>
      <c r="H24" s="78">
        <f>SUM(H7:H23)</f>
        <v>260998.85240000003</v>
      </c>
      <c r="I24" s="103"/>
    </row>
  </sheetData>
  <mergeCells count="6">
    <mergeCell ref="A24:B24"/>
    <mergeCell ref="C24:D24"/>
    <mergeCell ref="B1:H1"/>
    <mergeCell ref="A2:I2"/>
    <mergeCell ref="A3:I3"/>
    <mergeCell ref="A4:I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0" workbookViewId="0">
      <selection activeCell="D3" sqref="D3:D4"/>
    </sheetView>
  </sheetViews>
  <sheetFormatPr defaultColWidth="9.109375" defaultRowHeight="29.4" customHeight="1" x14ac:dyDescent="0.3"/>
  <cols>
    <col min="1" max="1" width="3.5546875" style="302" customWidth="1"/>
    <col min="2" max="2" width="9.109375" style="302"/>
    <col min="3" max="3" width="21" style="302" customWidth="1"/>
    <col min="4" max="4" width="22" style="302" customWidth="1"/>
    <col min="5" max="5" width="21.109375" style="302" customWidth="1"/>
    <col min="6" max="6" width="15.33203125" style="302" customWidth="1"/>
    <col min="7" max="7" width="32.33203125" style="302" customWidth="1"/>
    <col min="8" max="8" width="9.88671875" style="302" bestFit="1" customWidth="1"/>
    <col min="9" max="256" width="9.109375" style="302"/>
    <col min="257" max="257" width="3.5546875" style="302" customWidth="1"/>
    <col min="258" max="258" width="9.109375" style="302"/>
    <col min="259" max="259" width="21" style="302" customWidth="1"/>
    <col min="260" max="260" width="22" style="302" customWidth="1"/>
    <col min="261" max="261" width="21.109375" style="302" customWidth="1"/>
    <col min="262" max="262" width="15.33203125" style="302" customWidth="1"/>
    <col min="263" max="263" width="32.33203125" style="302" customWidth="1"/>
    <col min="264" max="264" width="9.88671875" style="302" bestFit="1" customWidth="1"/>
    <col min="265" max="512" width="9.109375" style="302"/>
    <col min="513" max="513" width="3.5546875" style="302" customWidth="1"/>
    <col min="514" max="514" width="9.109375" style="302"/>
    <col min="515" max="515" width="21" style="302" customWidth="1"/>
    <col min="516" max="516" width="22" style="302" customWidth="1"/>
    <col min="517" max="517" width="21.109375" style="302" customWidth="1"/>
    <col min="518" max="518" width="15.33203125" style="302" customWidth="1"/>
    <col min="519" max="519" width="32.33203125" style="302" customWidth="1"/>
    <col min="520" max="520" width="9.88671875" style="302" bestFit="1" customWidth="1"/>
    <col min="521" max="768" width="9.109375" style="302"/>
    <col min="769" max="769" width="3.5546875" style="302" customWidth="1"/>
    <col min="770" max="770" width="9.109375" style="302"/>
    <col min="771" max="771" width="21" style="302" customWidth="1"/>
    <col min="772" max="772" width="22" style="302" customWidth="1"/>
    <col min="773" max="773" width="21.109375" style="302" customWidth="1"/>
    <col min="774" max="774" width="15.33203125" style="302" customWidth="1"/>
    <col min="775" max="775" width="32.33203125" style="302" customWidth="1"/>
    <col min="776" max="776" width="9.88671875" style="302" bestFit="1" customWidth="1"/>
    <col min="777" max="1024" width="9.109375" style="302"/>
    <col min="1025" max="1025" width="3.5546875" style="302" customWidth="1"/>
    <col min="1026" max="1026" width="9.109375" style="302"/>
    <col min="1027" max="1027" width="21" style="302" customWidth="1"/>
    <col min="1028" max="1028" width="22" style="302" customWidth="1"/>
    <col min="1029" max="1029" width="21.109375" style="302" customWidth="1"/>
    <col min="1030" max="1030" width="15.33203125" style="302" customWidth="1"/>
    <col min="1031" max="1031" width="32.33203125" style="302" customWidth="1"/>
    <col min="1032" max="1032" width="9.88671875" style="302" bestFit="1" customWidth="1"/>
    <col min="1033" max="1280" width="9.109375" style="302"/>
    <col min="1281" max="1281" width="3.5546875" style="302" customWidth="1"/>
    <col min="1282" max="1282" width="9.109375" style="302"/>
    <col min="1283" max="1283" width="21" style="302" customWidth="1"/>
    <col min="1284" max="1284" width="22" style="302" customWidth="1"/>
    <col min="1285" max="1285" width="21.109375" style="302" customWidth="1"/>
    <col min="1286" max="1286" width="15.33203125" style="302" customWidth="1"/>
    <col min="1287" max="1287" width="32.33203125" style="302" customWidth="1"/>
    <col min="1288" max="1288" width="9.88671875" style="302" bestFit="1" customWidth="1"/>
    <col min="1289" max="1536" width="9.109375" style="302"/>
    <col min="1537" max="1537" width="3.5546875" style="302" customWidth="1"/>
    <col min="1538" max="1538" width="9.109375" style="302"/>
    <col min="1539" max="1539" width="21" style="302" customWidth="1"/>
    <col min="1540" max="1540" width="22" style="302" customWidth="1"/>
    <col min="1541" max="1541" width="21.109375" style="302" customWidth="1"/>
    <col min="1542" max="1542" width="15.33203125" style="302" customWidth="1"/>
    <col min="1543" max="1543" width="32.33203125" style="302" customWidth="1"/>
    <col min="1544" max="1544" width="9.88671875" style="302" bestFit="1" customWidth="1"/>
    <col min="1545" max="1792" width="9.109375" style="302"/>
    <col min="1793" max="1793" width="3.5546875" style="302" customWidth="1"/>
    <col min="1794" max="1794" width="9.109375" style="302"/>
    <col min="1795" max="1795" width="21" style="302" customWidth="1"/>
    <col min="1796" max="1796" width="22" style="302" customWidth="1"/>
    <col min="1797" max="1797" width="21.109375" style="302" customWidth="1"/>
    <col min="1798" max="1798" width="15.33203125" style="302" customWidth="1"/>
    <col min="1799" max="1799" width="32.33203125" style="302" customWidth="1"/>
    <col min="1800" max="1800" width="9.88671875" style="302" bestFit="1" customWidth="1"/>
    <col min="1801" max="2048" width="9.109375" style="302"/>
    <col min="2049" max="2049" width="3.5546875" style="302" customWidth="1"/>
    <col min="2050" max="2050" width="9.109375" style="302"/>
    <col min="2051" max="2051" width="21" style="302" customWidth="1"/>
    <col min="2052" max="2052" width="22" style="302" customWidth="1"/>
    <col min="2053" max="2053" width="21.109375" style="302" customWidth="1"/>
    <col min="2054" max="2054" width="15.33203125" style="302" customWidth="1"/>
    <col min="2055" max="2055" width="32.33203125" style="302" customWidth="1"/>
    <col min="2056" max="2056" width="9.88671875" style="302" bestFit="1" customWidth="1"/>
    <col min="2057" max="2304" width="9.109375" style="302"/>
    <col min="2305" max="2305" width="3.5546875" style="302" customWidth="1"/>
    <col min="2306" max="2306" width="9.109375" style="302"/>
    <col min="2307" max="2307" width="21" style="302" customWidth="1"/>
    <col min="2308" max="2308" width="22" style="302" customWidth="1"/>
    <col min="2309" max="2309" width="21.109375" style="302" customWidth="1"/>
    <col min="2310" max="2310" width="15.33203125" style="302" customWidth="1"/>
    <col min="2311" max="2311" width="32.33203125" style="302" customWidth="1"/>
    <col min="2312" max="2312" width="9.88671875" style="302" bestFit="1" customWidth="1"/>
    <col min="2313" max="2560" width="9.109375" style="302"/>
    <col min="2561" max="2561" width="3.5546875" style="302" customWidth="1"/>
    <col min="2562" max="2562" width="9.109375" style="302"/>
    <col min="2563" max="2563" width="21" style="302" customWidth="1"/>
    <col min="2564" max="2564" width="22" style="302" customWidth="1"/>
    <col min="2565" max="2565" width="21.109375" style="302" customWidth="1"/>
    <col min="2566" max="2566" width="15.33203125" style="302" customWidth="1"/>
    <col min="2567" max="2567" width="32.33203125" style="302" customWidth="1"/>
    <col min="2568" max="2568" width="9.88671875" style="302" bestFit="1" customWidth="1"/>
    <col min="2569" max="2816" width="9.109375" style="302"/>
    <col min="2817" max="2817" width="3.5546875" style="302" customWidth="1"/>
    <col min="2818" max="2818" width="9.109375" style="302"/>
    <col min="2819" max="2819" width="21" style="302" customWidth="1"/>
    <col min="2820" max="2820" width="22" style="302" customWidth="1"/>
    <col min="2821" max="2821" width="21.109375" style="302" customWidth="1"/>
    <col min="2822" max="2822" width="15.33203125" style="302" customWidth="1"/>
    <col min="2823" max="2823" width="32.33203125" style="302" customWidth="1"/>
    <col min="2824" max="2824" width="9.88671875" style="302" bestFit="1" customWidth="1"/>
    <col min="2825" max="3072" width="9.109375" style="302"/>
    <col min="3073" max="3073" width="3.5546875" style="302" customWidth="1"/>
    <col min="3074" max="3074" width="9.109375" style="302"/>
    <col min="3075" max="3075" width="21" style="302" customWidth="1"/>
    <col min="3076" max="3076" width="22" style="302" customWidth="1"/>
    <col min="3077" max="3077" width="21.109375" style="302" customWidth="1"/>
    <col min="3078" max="3078" width="15.33203125" style="302" customWidth="1"/>
    <col min="3079" max="3079" width="32.33203125" style="302" customWidth="1"/>
    <col min="3080" max="3080" width="9.88671875" style="302" bestFit="1" customWidth="1"/>
    <col min="3081" max="3328" width="9.109375" style="302"/>
    <col min="3329" max="3329" width="3.5546875" style="302" customWidth="1"/>
    <col min="3330" max="3330" width="9.109375" style="302"/>
    <col min="3331" max="3331" width="21" style="302" customWidth="1"/>
    <col min="3332" max="3332" width="22" style="302" customWidth="1"/>
    <col min="3333" max="3333" width="21.109375" style="302" customWidth="1"/>
    <col min="3334" max="3334" width="15.33203125" style="302" customWidth="1"/>
    <col min="3335" max="3335" width="32.33203125" style="302" customWidth="1"/>
    <col min="3336" max="3336" width="9.88671875" style="302" bestFit="1" customWidth="1"/>
    <col min="3337" max="3584" width="9.109375" style="302"/>
    <col min="3585" max="3585" width="3.5546875" style="302" customWidth="1"/>
    <col min="3586" max="3586" width="9.109375" style="302"/>
    <col min="3587" max="3587" width="21" style="302" customWidth="1"/>
    <col min="3588" max="3588" width="22" style="302" customWidth="1"/>
    <col min="3589" max="3589" width="21.109375" style="302" customWidth="1"/>
    <col min="3590" max="3590" width="15.33203125" style="302" customWidth="1"/>
    <col min="3591" max="3591" width="32.33203125" style="302" customWidth="1"/>
    <col min="3592" max="3592" width="9.88671875" style="302" bestFit="1" customWidth="1"/>
    <col min="3593" max="3840" width="9.109375" style="302"/>
    <col min="3841" max="3841" width="3.5546875" style="302" customWidth="1"/>
    <col min="3842" max="3842" width="9.109375" style="302"/>
    <col min="3843" max="3843" width="21" style="302" customWidth="1"/>
    <col min="3844" max="3844" width="22" style="302" customWidth="1"/>
    <col min="3845" max="3845" width="21.109375" style="302" customWidth="1"/>
    <col min="3846" max="3846" width="15.33203125" style="302" customWidth="1"/>
    <col min="3847" max="3847" width="32.33203125" style="302" customWidth="1"/>
    <col min="3848" max="3848" width="9.88671875" style="302" bestFit="1" customWidth="1"/>
    <col min="3849" max="4096" width="9.109375" style="302"/>
    <col min="4097" max="4097" width="3.5546875" style="302" customWidth="1"/>
    <col min="4098" max="4098" width="9.109375" style="302"/>
    <col min="4099" max="4099" width="21" style="302" customWidth="1"/>
    <col min="4100" max="4100" width="22" style="302" customWidth="1"/>
    <col min="4101" max="4101" width="21.109375" style="302" customWidth="1"/>
    <col min="4102" max="4102" width="15.33203125" style="302" customWidth="1"/>
    <col min="4103" max="4103" width="32.33203125" style="302" customWidth="1"/>
    <col min="4104" max="4104" width="9.88671875" style="302" bestFit="1" customWidth="1"/>
    <col min="4105" max="4352" width="9.109375" style="302"/>
    <col min="4353" max="4353" width="3.5546875" style="302" customWidth="1"/>
    <col min="4354" max="4354" width="9.109375" style="302"/>
    <col min="4355" max="4355" width="21" style="302" customWidth="1"/>
    <col min="4356" max="4356" width="22" style="302" customWidth="1"/>
    <col min="4357" max="4357" width="21.109375" style="302" customWidth="1"/>
    <col min="4358" max="4358" width="15.33203125" style="302" customWidth="1"/>
    <col min="4359" max="4359" width="32.33203125" style="302" customWidth="1"/>
    <col min="4360" max="4360" width="9.88671875" style="302" bestFit="1" customWidth="1"/>
    <col min="4361" max="4608" width="9.109375" style="302"/>
    <col min="4609" max="4609" width="3.5546875" style="302" customWidth="1"/>
    <col min="4610" max="4610" width="9.109375" style="302"/>
    <col min="4611" max="4611" width="21" style="302" customWidth="1"/>
    <col min="4612" max="4612" width="22" style="302" customWidth="1"/>
    <col min="4613" max="4613" width="21.109375" style="302" customWidth="1"/>
    <col min="4614" max="4614" width="15.33203125" style="302" customWidth="1"/>
    <col min="4615" max="4615" width="32.33203125" style="302" customWidth="1"/>
    <col min="4616" max="4616" width="9.88671875" style="302" bestFit="1" customWidth="1"/>
    <col min="4617" max="4864" width="9.109375" style="302"/>
    <col min="4865" max="4865" width="3.5546875" style="302" customWidth="1"/>
    <col min="4866" max="4866" width="9.109375" style="302"/>
    <col min="4867" max="4867" width="21" style="302" customWidth="1"/>
    <col min="4868" max="4868" width="22" style="302" customWidth="1"/>
    <col min="4869" max="4869" width="21.109375" style="302" customWidth="1"/>
    <col min="4870" max="4870" width="15.33203125" style="302" customWidth="1"/>
    <col min="4871" max="4871" width="32.33203125" style="302" customWidth="1"/>
    <col min="4872" max="4872" width="9.88671875" style="302" bestFit="1" customWidth="1"/>
    <col min="4873" max="5120" width="9.109375" style="302"/>
    <col min="5121" max="5121" width="3.5546875" style="302" customWidth="1"/>
    <col min="5122" max="5122" width="9.109375" style="302"/>
    <col min="5123" max="5123" width="21" style="302" customWidth="1"/>
    <col min="5124" max="5124" width="22" style="302" customWidth="1"/>
    <col min="5125" max="5125" width="21.109375" style="302" customWidth="1"/>
    <col min="5126" max="5126" width="15.33203125" style="302" customWidth="1"/>
    <col min="5127" max="5127" width="32.33203125" style="302" customWidth="1"/>
    <col min="5128" max="5128" width="9.88671875" style="302" bestFit="1" customWidth="1"/>
    <col min="5129" max="5376" width="9.109375" style="302"/>
    <col min="5377" max="5377" width="3.5546875" style="302" customWidth="1"/>
    <col min="5378" max="5378" width="9.109375" style="302"/>
    <col min="5379" max="5379" width="21" style="302" customWidth="1"/>
    <col min="5380" max="5380" width="22" style="302" customWidth="1"/>
    <col min="5381" max="5381" width="21.109375" style="302" customWidth="1"/>
    <col min="5382" max="5382" width="15.33203125" style="302" customWidth="1"/>
    <col min="5383" max="5383" width="32.33203125" style="302" customWidth="1"/>
    <col min="5384" max="5384" width="9.88671875" style="302" bestFit="1" customWidth="1"/>
    <col min="5385" max="5632" width="9.109375" style="302"/>
    <col min="5633" max="5633" width="3.5546875" style="302" customWidth="1"/>
    <col min="5634" max="5634" width="9.109375" style="302"/>
    <col min="5635" max="5635" width="21" style="302" customWidth="1"/>
    <col min="5636" max="5636" width="22" style="302" customWidth="1"/>
    <col min="5637" max="5637" width="21.109375" style="302" customWidth="1"/>
    <col min="5638" max="5638" width="15.33203125" style="302" customWidth="1"/>
    <col min="5639" max="5639" width="32.33203125" style="302" customWidth="1"/>
    <col min="5640" max="5640" width="9.88671875" style="302" bestFit="1" customWidth="1"/>
    <col min="5641" max="5888" width="9.109375" style="302"/>
    <col min="5889" max="5889" width="3.5546875" style="302" customWidth="1"/>
    <col min="5890" max="5890" width="9.109375" style="302"/>
    <col min="5891" max="5891" width="21" style="302" customWidth="1"/>
    <col min="5892" max="5892" width="22" style="302" customWidth="1"/>
    <col min="5893" max="5893" width="21.109375" style="302" customWidth="1"/>
    <col min="5894" max="5894" width="15.33203125" style="302" customWidth="1"/>
    <col min="5895" max="5895" width="32.33203125" style="302" customWidth="1"/>
    <col min="5896" max="5896" width="9.88671875" style="302" bestFit="1" customWidth="1"/>
    <col min="5897" max="6144" width="9.109375" style="302"/>
    <col min="6145" max="6145" width="3.5546875" style="302" customWidth="1"/>
    <col min="6146" max="6146" width="9.109375" style="302"/>
    <col min="6147" max="6147" width="21" style="302" customWidth="1"/>
    <col min="6148" max="6148" width="22" style="302" customWidth="1"/>
    <col min="6149" max="6149" width="21.109375" style="302" customWidth="1"/>
    <col min="6150" max="6150" width="15.33203125" style="302" customWidth="1"/>
    <col min="6151" max="6151" width="32.33203125" style="302" customWidth="1"/>
    <col min="6152" max="6152" width="9.88671875" style="302" bestFit="1" customWidth="1"/>
    <col min="6153" max="6400" width="9.109375" style="302"/>
    <col min="6401" max="6401" width="3.5546875" style="302" customWidth="1"/>
    <col min="6402" max="6402" width="9.109375" style="302"/>
    <col min="6403" max="6403" width="21" style="302" customWidth="1"/>
    <col min="6404" max="6404" width="22" style="302" customWidth="1"/>
    <col min="6405" max="6405" width="21.109375" style="302" customWidth="1"/>
    <col min="6406" max="6406" width="15.33203125" style="302" customWidth="1"/>
    <col min="6407" max="6407" width="32.33203125" style="302" customWidth="1"/>
    <col min="6408" max="6408" width="9.88671875" style="302" bestFit="1" customWidth="1"/>
    <col min="6409" max="6656" width="9.109375" style="302"/>
    <col min="6657" max="6657" width="3.5546875" style="302" customWidth="1"/>
    <col min="6658" max="6658" width="9.109375" style="302"/>
    <col min="6659" max="6659" width="21" style="302" customWidth="1"/>
    <col min="6660" max="6660" width="22" style="302" customWidth="1"/>
    <col min="6661" max="6661" width="21.109375" style="302" customWidth="1"/>
    <col min="6662" max="6662" width="15.33203125" style="302" customWidth="1"/>
    <col min="6663" max="6663" width="32.33203125" style="302" customWidth="1"/>
    <col min="6664" max="6664" width="9.88671875" style="302" bestFit="1" customWidth="1"/>
    <col min="6665" max="6912" width="9.109375" style="302"/>
    <col min="6913" max="6913" width="3.5546875" style="302" customWidth="1"/>
    <col min="6914" max="6914" width="9.109375" style="302"/>
    <col min="6915" max="6915" width="21" style="302" customWidth="1"/>
    <col min="6916" max="6916" width="22" style="302" customWidth="1"/>
    <col min="6917" max="6917" width="21.109375" style="302" customWidth="1"/>
    <col min="6918" max="6918" width="15.33203125" style="302" customWidth="1"/>
    <col min="6919" max="6919" width="32.33203125" style="302" customWidth="1"/>
    <col min="6920" max="6920" width="9.88671875" style="302" bestFit="1" customWidth="1"/>
    <col min="6921" max="7168" width="9.109375" style="302"/>
    <col min="7169" max="7169" width="3.5546875" style="302" customWidth="1"/>
    <col min="7170" max="7170" width="9.109375" style="302"/>
    <col min="7171" max="7171" width="21" style="302" customWidth="1"/>
    <col min="7172" max="7172" width="22" style="302" customWidth="1"/>
    <col min="7173" max="7173" width="21.109375" style="302" customWidth="1"/>
    <col min="7174" max="7174" width="15.33203125" style="302" customWidth="1"/>
    <col min="7175" max="7175" width="32.33203125" style="302" customWidth="1"/>
    <col min="7176" max="7176" width="9.88671875" style="302" bestFit="1" customWidth="1"/>
    <col min="7177" max="7424" width="9.109375" style="302"/>
    <col min="7425" max="7425" width="3.5546875" style="302" customWidth="1"/>
    <col min="7426" max="7426" width="9.109375" style="302"/>
    <col min="7427" max="7427" width="21" style="302" customWidth="1"/>
    <col min="7428" max="7428" width="22" style="302" customWidth="1"/>
    <col min="7429" max="7429" width="21.109375" style="302" customWidth="1"/>
    <col min="7430" max="7430" width="15.33203125" style="302" customWidth="1"/>
    <col min="7431" max="7431" width="32.33203125" style="302" customWidth="1"/>
    <col min="7432" max="7432" width="9.88671875" style="302" bestFit="1" customWidth="1"/>
    <col min="7433" max="7680" width="9.109375" style="302"/>
    <col min="7681" max="7681" width="3.5546875" style="302" customWidth="1"/>
    <col min="7682" max="7682" width="9.109375" style="302"/>
    <col min="7683" max="7683" width="21" style="302" customWidth="1"/>
    <col min="7684" max="7684" width="22" style="302" customWidth="1"/>
    <col min="7685" max="7685" width="21.109375" style="302" customWidth="1"/>
    <col min="7686" max="7686" width="15.33203125" style="302" customWidth="1"/>
    <col min="7687" max="7687" width="32.33203125" style="302" customWidth="1"/>
    <col min="7688" max="7688" width="9.88671875" style="302" bestFit="1" customWidth="1"/>
    <col min="7689" max="7936" width="9.109375" style="302"/>
    <col min="7937" max="7937" width="3.5546875" style="302" customWidth="1"/>
    <col min="7938" max="7938" width="9.109375" style="302"/>
    <col min="7939" max="7939" width="21" style="302" customWidth="1"/>
    <col min="7940" max="7940" width="22" style="302" customWidth="1"/>
    <col min="7941" max="7941" width="21.109375" style="302" customWidth="1"/>
    <col min="7942" max="7942" width="15.33203125" style="302" customWidth="1"/>
    <col min="7943" max="7943" width="32.33203125" style="302" customWidth="1"/>
    <col min="7944" max="7944" width="9.88671875" style="302" bestFit="1" customWidth="1"/>
    <col min="7945" max="8192" width="9.109375" style="302"/>
    <col min="8193" max="8193" width="3.5546875" style="302" customWidth="1"/>
    <col min="8194" max="8194" width="9.109375" style="302"/>
    <col min="8195" max="8195" width="21" style="302" customWidth="1"/>
    <col min="8196" max="8196" width="22" style="302" customWidth="1"/>
    <col min="8197" max="8197" width="21.109375" style="302" customWidth="1"/>
    <col min="8198" max="8198" width="15.33203125" style="302" customWidth="1"/>
    <col min="8199" max="8199" width="32.33203125" style="302" customWidth="1"/>
    <col min="8200" max="8200" width="9.88671875" style="302" bestFit="1" customWidth="1"/>
    <col min="8201" max="8448" width="9.109375" style="302"/>
    <col min="8449" max="8449" width="3.5546875" style="302" customWidth="1"/>
    <col min="8450" max="8450" width="9.109375" style="302"/>
    <col min="8451" max="8451" width="21" style="302" customWidth="1"/>
    <col min="8452" max="8452" width="22" style="302" customWidth="1"/>
    <col min="8453" max="8453" width="21.109375" style="302" customWidth="1"/>
    <col min="8454" max="8454" width="15.33203125" style="302" customWidth="1"/>
    <col min="8455" max="8455" width="32.33203125" style="302" customWidth="1"/>
    <col min="8456" max="8456" width="9.88671875" style="302" bestFit="1" customWidth="1"/>
    <col min="8457" max="8704" width="9.109375" style="302"/>
    <col min="8705" max="8705" width="3.5546875" style="302" customWidth="1"/>
    <col min="8706" max="8706" width="9.109375" style="302"/>
    <col min="8707" max="8707" width="21" style="302" customWidth="1"/>
    <col min="8708" max="8708" width="22" style="302" customWidth="1"/>
    <col min="8709" max="8709" width="21.109375" style="302" customWidth="1"/>
    <col min="8710" max="8710" width="15.33203125" style="302" customWidth="1"/>
    <col min="8711" max="8711" width="32.33203125" style="302" customWidth="1"/>
    <col min="8712" max="8712" width="9.88671875" style="302" bestFit="1" customWidth="1"/>
    <col min="8713" max="8960" width="9.109375" style="302"/>
    <col min="8961" max="8961" width="3.5546875" style="302" customWidth="1"/>
    <col min="8962" max="8962" width="9.109375" style="302"/>
    <col min="8963" max="8963" width="21" style="302" customWidth="1"/>
    <col min="8964" max="8964" width="22" style="302" customWidth="1"/>
    <col min="8965" max="8965" width="21.109375" style="302" customWidth="1"/>
    <col min="8966" max="8966" width="15.33203125" style="302" customWidth="1"/>
    <col min="8967" max="8967" width="32.33203125" style="302" customWidth="1"/>
    <col min="8968" max="8968" width="9.88671875" style="302" bestFit="1" customWidth="1"/>
    <col min="8969" max="9216" width="9.109375" style="302"/>
    <col min="9217" max="9217" width="3.5546875" style="302" customWidth="1"/>
    <col min="9218" max="9218" width="9.109375" style="302"/>
    <col min="9219" max="9219" width="21" style="302" customWidth="1"/>
    <col min="9220" max="9220" width="22" style="302" customWidth="1"/>
    <col min="9221" max="9221" width="21.109375" style="302" customWidth="1"/>
    <col min="9222" max="9222" width="15.33203125" style="302" customWidth="1"/>
    <col min="9223" max="9223" width="32.33203125" style="302" customWidth="1"/>
    <col min="9224" max="9224" width="9.88671875" style="302" bestFit="1" customWidth="1"/>
    <col min="9225" max="9472" width="9.109375" style="302"/>
    <col min="9473" max="9473" width="3.5546875" style="302" customWidth="1"/>
    <col min="9474" max="9474" width="9.109375" style="302"/>
    <col min="9475" max="9475" width="21" style="302" customWidth="1"/>
    <col min="9476" max="9476" width="22" style="302" customWidth="1"/>
    <col min="9477" max="9477" width="21.109375" style="302" customWidth="1"/>
    <col min="9478" max="9478" width="15.33203125" style="302" customWidth="1"/>
    <col min="9479" max="9479" width="32.33203125" style="302" customWidth="1"/>
    <col min="9480" max="9480" width="9.88671875" style="302" bestFit="1" customWidth="1"/>
    <col min="9481" max="9728" width="9.109375" style="302"/>
    <col min="9729" max="9729" width="3.5546875" style="302" customWidth="1"/>
    <col min="9730" max="9730" width="9.109375" style="302"/>
    <col min="9731" max="9731" width="21" style="302" customWidth="1"/>
    <col min="9732" max="9732" width="22" style="302" customWidth="1"/>
    <col min="9733" max="9733" width="21.109375" style="302" customWidth="1"/>
    <col min="9734" max="9734" width="15.33203125" style="302" customWidth="1"/>
    <col min="9735" max="9735" width="32.33203125" style="302" customWidth="1"/>
    <col min="9736" max="9736" width="9.88671875" style="302" bestFit="1" customWidth="1"/>
    <col min="9737" max="9984" width="9.109375" style="302"/>
    <col min="9985" max="9985" width="3.5546875" style="302" customWidth="1"/>
    <col min="9986" max="9986" width="9.109375" style="302"/>
    <col min="9987" max="9987" width="21" style="302" customWidth="1"/>
    <col min="9988" max="9988" width="22" style="302" customWidth="1"/>
    <col min="9989" max="9989" width="21.109375" style="302" customWidth="1"/>
    <col min="9990" max="9990" width="15.33203125" style="302" customWidth="1"/>
    <col min="9991" max="9991" width="32.33203125" style="302" customWidth="1"/>
    <col min="9992" max="9992" width="9.88671875" style="302" bestFit="1" customWidth="1"/>
    <col min="9993" max="10240" width="9.109375" style="302"/>
    <col min="10241" max="10241" width="3.5546875" style="302" customWidth="1"/>
    <col min="10242" max="10242" width="9.109375" style="302"/>
    <col min="10243" max="10243" width="21" style="302" customWidth="1"/>
    <col min="10244" max="10244" width="22" style="302" customWidth="1"/>
    <col min="10245" max="10245" width="21.109375" style="302" customWidth="1"/>
    <col min="10246" max="10246" width="15.33203125" style="302" customWidth="1"/>
    <col min="10247" max="10247" width="32.33203125" style="302" customWidth="1"/>
    <col min="10248" max="10248" width="9.88671875" style="302" bestFit="1" customWidth="1"/>
    <col min="10249" max="10496" width="9.109375" style="302"/>
    <col min="10497" max="10497" width="3.5546875" style="302" customWidth="1"/>
    <col min="10498" max="10498" width="9.109375" style="302"/>
    <col min="10499" max="10499" width="21" style="302" customWidth="1"/>
    <col min="10500" max="10500" width="22" style="302" customWidth="1"/>
    <col min="10501" max="10501" width="21.109375" style="302" customWidth="1"/>
    <col min="10502" max="10502" width="15.33203125" style="302" customWidth="1"/>
    <col min="10503" max="10503" width="32.33203125" style="302" customWidth="1"/>
    <col min="10504" max="10504" width="9.88671875" style="302" bestFit="1" customWidth="1"/>
    <col min="10505" max="10752" width="9.109375" style="302"/>
    <col min="10753" max="10753" width="3.5546875" style="302" customWidth="1"/>
    <col min="10754" max="10754" width="9.109375" style="302"/>
    <col min="10755" max="10755" width="21" style="302" customWidth="1"/>
    <col min="10756" max="10756" width="22" style="302" customWidth="1"/>
    <col min="10757" max="10757" width="21.109375" style="302" customWidth="1"/>
    <col min="10758" max="10758" width="15.33203125" style="302" customWidth="1"/>
    <col min="10759" max="10759" width="32.33203125" style="302" customWidth="1"/>
    <col min="10760" max="10760" width="9.88671875" style="302" bestFit="1" customWidth="1"/>
    <col min="10761" max="11008" width="9.109375" style="302"/>
    <col min="11009" max="11009" width="3.5546875" style="302" customWidth="1"/>
    <col min="11010" max="11010" width="9.109375" style="302"/>
    <col min="11011" max="11011" width="21" style="302" customWidth="1"/>
    <col min="11012" max="11012" width="22" style="302" customWidth="1"/>
    <col min="11013" max="11013" width="21.109375" style="302" customWidth="1"/>
    <col min="11014" max="11014" width="15.33203125" style="302" customWidth="1"/>
    <col min="11015" max="11015" width="32.33203125" style="302" customWidth="1"/>
    <col min="11016" max="11016" width="9.88671875" style="302" bestFit="1" customWidth="1"/>
    <col min="11017" max="11264" width="9.109375" style="302"/>
    <col min="11265" max="11265" width="3.5546875" style="302" customWidth="1"/>
    <col min="11266" max="11266" width="9.109375" style="302"/>
    <col min="11267" max="11267" width="21" style="302" customWidth="1"/>
    <col min="11268" max="11268" width="22" style="302" customWidth="1"/>
    <col min="11269" max="11269" width="21.109375" style="302" customWidth="1"/>
    <col min="11270" max="11270" width="15.33203125" style="302" customWidth="1"/>
    <col min="11271" max="11271" width="32.33203125" style="302" customWidth="1"/>
    <col min="11272" max="11272" width="9.88671875" style="302" bestFit="1" customWidth="1"/>
    <col min="11273" max="11520" width="9.109375" style="302"/>
    <col min="11521" max="11521" width="3.5546875" style="302" customWidth="1"/>
    <col min="11522" max="11522" width="9.109375" style="302"/>
    <col min="11523" max="11523" width="21" style="302" customWidth="1"/>
    <col min="11524" max="11524" width="22" style="302" customWidth="1"/>
    <col min="11525" max="11525" width="21.109375" style="302" customWidth="1"/>
    <col min="11526" max="11526" width="15.33203125" style="302" customWidth="1"/>
    <col min="11527" max="11527" width="32.33203125" style="302" customWidth="1"/>
    <col min="11528" max="11528" width="9.88671875" style="302" bestFit="1" customWidth="1"/>
    <col min="11529" max="11776" width="9.109375" style="302"/>
    <col min="11777" max="11777" width="3.5546875" style="302" customWidth="1"/>
    <col min="11778" max="11778" width="9.109375" style="302"/>
    <col min="11779" max="11779" width="21" style="302" customWidth="1"/>
    <col min="11780" max="11780" width="22" style="302" customWidth="1"/>
    <col min="11781" max="11781" width="21.109375" style="302" customWidth="1"/>
    <col min="11782" max="11782" width="15.33203125" style="302" customWidth="1"/>
    <col min="11783" max="11783" width="32.33203125" style="302" customWidth="1"/>
    <col min="11784" max="11784" width="9.88671875" style="302" bestFit="1" customWidth="1"/>
    <col min="11785" max="12032" width="9.109375" style="302"/>
    <col min="12033" max="12033" width="3.5546875" style="302" customWidth="1"/>
    <col min="12034" max="12034" width="9.109375" style="302"/>
    <col min="12035" max="12035" width="21" style="302" customWidth="1"/>
    <col min="12036" max="12036" width="22" style="302" customWidth="1"/>
    <col min="12037" max="12037" width="21.109375" style="302" customWidth="1"/>
    <col min="12038" max="12038" width="15.33203125" style="302" customWidth="1"/>
    <col min="12039" max="12039" width="32.33203125" style="302" customWidth="1"/>
    <col min="12040" max="12040" width="9.88671875" style="302" bestFit="1" customWidth="1"/>
    <col min="12041" max="12288" width="9.109375" style="302"/>
    <col min="12289" max="12289" width="3.5546875" style="302" customWidth="1"/>
    <col min="12290" max="12290" width="9.109375" style="302"/>
    <col min="12291" max="12291" width="21" style="302" customWidth="1"/>
    <col min="12292" max="12292" width="22" style="302" customWidth="1"/>
    <col min="12293" max="12293" width="21.109375" style="302" customWidth="1"/>
    <col min="12294" max="12294" width="15.33203125" style="302" customWidth="1"/>
    <col min="12295" max="12295" width="32.33203125" style="302" customWidth="1"/>
    <col min="12296" max="12296" width="9.88671875" style="302" bestFit="1" customWidth="1"/>
    <col min="12297" max="12544" width="9.109375" style="302"/>
    <col min="12545" max="12545" width="3.5546875" style="302" customWidth="1"/>
    <col min="12546" max="12546" width="9.109375" style="302"/>
    <col min="12547" max="12547" width="21" style="302" customWidth="1"/>
    <col min="12548" max="12548" width="22" style="302" customWidth="1"/>
    <col min="12549" max="12549" width="21.109375" style="302" customWidth="1"/>
    <col min="12550" max="12550" width="15.33203125" style="302" customWidth="1"/>
    <col min="12551" max="12551" width="32.33203125" style="302" customWidth="1"/>
    <col min="12552" max="12552" width="9.88671875" style="302" bestFit="1" customWidth="1"/>
    <col min="12553" max="12800" width="9.109375" style="302"/>
    <col min="12801" max="12801" width="3.5546875" style="302" customWidth="1"/>
    <col min="12802" max="12802" width="9.109375" style="302"/>
    <col min="12803" max="12803" width="21" style="302" customWidth="1"/>
    <col min="12804" max="12804" width="22" style="302" customWidth="1"/>
    <col min="12805" max="12805" width="21.109375" style="302" customWidth="1"/>
    <col min="12806" max="12806" width="15.33203125" style="302" customWidth="1"/>
    <col min="12807" max="12807" width="32.33203125" style="302" customWidth="1"/>
    <col min="12808" max="12808" width="9.88671875" style="302" bestFit="1" customWidth="1"/>
    <col min="12809" max="13056" width="9.109375" style="302"/>
    <col min="13057" max="13057" width="3.5546875" style="302" customWidth="1"/>
    <col min="13058" max="13058" width="9.109375" style="302"/>
    <col min="13059" max="13059" width="21" style="302" customWidth="1"/>
    <col min="13060" max="13060" width="22" style="302" customWidth="1"/>
    <col min="13061" max="13061" width="21.109375" style="302" customWidth="1"/>
    <col min="13062" max="13062" width="15.33203125" style="302" customWidth="1"/>
    <col min="13063" max="13063" width="32.33203125" style="302" customWidth="1"/>
    <col min="13064" max="13064" width="9.88671875" style="302" bestFit="1" customWidth="1"/>
    <col min="13065" max="13312" width="9.109375" style="302"/>
    <col min="13313" max="13313" width="3.5546875" style="302" customWidth="1"/>
    <col min="13314" max="13314" width="9.109375" style="302"/>
    <col min="13315" max="13315" width="21" style="302" customWidth="1"/>
    <col min="13316" max="13316" width="22" style="302" customWidth="1"/>
    <col min="13317" max="13317" width="21.109375" style="302" customWidth="1"/>
    <col min="13318" max="13318" width="15.33203125" style="302" customWidth="1"/>
    <col min="13319" max="13319" width="32.33203125" style="302" customWidth="1"/>
    <col min="13320" max="13320" width="9.88671875" style="302" bestFit="1" customWidth="1"/>
    <col min="13321" max="13568" width="9.109375" style="302"/>
    <col min="13569" max="13569" width="3.5546875" style="302" customWidth="1"/>
    <col min="13570" max="13570" width="9.109375" style="302"/>
    <col min="13571" max="13571" width="21" style="302" customWidth="1"/>
    <col min="13572" max="13572" width="22" style="302" customWidth="1"/>
    <col min="13573" max="13573" width="21.109375" style="302" customWidth="1"/>
    <col min="13574" max="13574" width="15.33203125" style="302" customWidth="1"/>
    <col min="13575" max="13575" width="32.33203125" style="302" customWidth="1"/>
    <col min="13576" max="13576" width="9.88671875" style="302" bestFit="1" customWidth="1"/>
    <col min="13577" max="13824" width="9.109375" style="302"/>
    <col min="13825" max="13825" width="3.5546875" style="302" customWidth="1"/>
    <col min="13826" max="13826" width="9.109375" style="302"/>
    <col min="13827" max="13827" width="21" style="302" customWidth="1"/>
    <col min="13828" max="13828" width="22" style="302" customWidth="1"/>
    <col min="13829" max="13829" width="21.109375" style="302" customWidth="1"/>
    <col min="13830" max="13830" width="15.33203125" style="302" customWidth="1"/>
    <col min="13831" max="13831" width="32.33203125" style="302" customWidth="1"/>
    <col min="13832" max="13832" width="9.88671875" style="302" bestFit="1" customWidth="1"/>
    <col min="13833" max="14080" width="9.109375" style="302"/>
    <col min="14081" max="14081" width="3.5546875" style="302" customWidth="1"/>
    <col min="14082" max="14082" width="9.109375" style="302"/>
    <col min="14083" max="14083" width="21" style="302" customWidth="1"/>
    <col min="14084" max="14084" width="22" style="302" customWidth="1"/>
    <col min="14085" max="14085" width="21.109375" style="302" customWidth="1"/>
    <col min="14086" max="14086" width="15.33203125" style="302" customWidth="1"/>
    <col min="14087" max="14087" width="32.33203125" style="302" customWidth="1"/>
    <col min="14088" max="14088" width="9.88671875" style="302" bestFit="1" customWidth="1"/>
    <col min="14089" max="14336" width="9.109375" style="302"/>
    <col min="14337" max="14337" width="3.5546875" style="302" customWidth="1"/>
    <col min="14338" max="14338" width="9.109375" style="302"/>
    <col min="14339" max="14339" width="21" style="302" customWidth="1"/>
    <col min="14340" max="14340" width="22" style="302" customWidth="1"/>
    <col min="14341" max="14341" width="21.109375" style="302" customWidth="1"/>
    <col min="14342" max="14342" width="15.33203125" style="302" customWidth="1"/>
    <col min="14343" max="14343" width="32.33203125" style="302" customWidth="1"/>
    <col min="14344" max="14344" width="9.88671875" style="302" bestFit="1" customWidth="1"/>
    <col min="14345" max="14592" width="9.109375" style="302"/>
    <col min="14593" max="14593" width="3.5546875" style="302" customWidth="1"/>
    <col min="14594" max="14594" width="9.109375" style="302"/>
    <col min="14595" max="14595" width="21" style="302" customWidth="1"/>
    <col min="14596" max="14596" width="22" style="302" customWidth="1"/>
    <col min="14597" max="14597" width="21.109375" style="302" customWidth="1"/>
    <col min="14598" max="14598" width="15.33203125" style="302" customWidth="1"/>
    <col min="14599" max="14599" width="32.33203125" style="302" customWidth="1"/>
    <col min="14600" max="14600" width="9.88671875" style="302" bestFit="1" customWidth="1"/>
    <col min="14601" max="14848" width="9.109375" style="302"/>
    <col min="14849" max="14849" width="3.5546875" style="302" customWidth="1"/>
    <col min="14850" max="14850" width="9.109375" style="302"/>
    <col min="14851" max="14851" width="21" style="302" customWidth="1"/>
    <col min="14852" max="14852" width="22" style="302" customWidth="1"/>
    <col min="14853" max="14853" width="21.109375" style="302" customWidth="1"/>
    <col min="14854" max="14854" width="15.33203125" style="302" customWidth="1"/>
    <col min="14855" max="14855" width="32.33203125" style="302" customWidth="1"/>
    <col min="14856" max="14856" width="9.88671875" style="302" bestFit="1" customWidth="1"/>
    <col min="14857" max="15104" width="9.109375" style="302"/>
    <col min="15105" max="15105" width="3.5546875" style="302" customWidth="1"/>
    <col min="15106" max="15106" width="9.109375" style="302"/>
    <col min="15107" max="15107" width="21" style="302" customWidth="1"/>
    <col min="15108" max="15108" width="22" style="302" customWidth="1"/>
    <col min="15109" max="15109" width="21.109375" style="302" customWidth="1"/>
    <col min="15110" max="15110" width="15.33203125" style="302" customWidth="1"/>
    <col min="15111" max="15111" width="32.33203125" style="302" customWidth="1"/>
    <col min="15112" max="15112" width="9.88671875" style="302" bestFit="1" customWidth="1"/>
    <col min="15113" max="15360" width="9.109375" style="302"/>
    <col min="15361" max="15361" width="3.5546875" style="302" customWidth="1"/>
    <col min="15362" max="15362" width="9.109375" style="302"/>
    <col min="15363" max="15363" width="21" style="302" customWidth="1"/>
    <col min="15364" max="15364" width="22" style="302" customWidth="1"/>
    <col min="15365" max="15365" width="21.109375" style="302" customWidth="1"/>
    <col min="15366" max="15366" width="15.33203125" style="302" customWidth="1"/>
    <col min="15367" max="15367" width="32.33203125" style="302" customWidth="1"/>
    <col min="15368" max="15368" width="9.88671875" style="302" bestFit="1" customWidth="1"/>
    <col min="15369" max="15616" width="9.109375" style="302"/>
    <col min="15617" max="15617" width="3.5546875" style="302" customWidth="1"/>
    <col min="15618" max="15618" width="9.109375" style="302"/>
    <col min="15619" max="15619" width="21" style="302" customWidth="1"/>
    <col min="15620" max="15620" width="22" style="302" customWidth="1"/>
    <col min="15621" max="15621" width="21.109375" style="302" customWidth="1"/>
    <col min="15622" max="15622" width="15.33203125" style="302" customWidth="1"/>
    <col min="15623" max="15623" width="32.33203125" style="302" customWidth="1"/>
    <col min="15624" max="15624" width="9.88671875" style="302" bestFit="1" customWidth="1"/>
    <col min="15625" max="15872" width="9.109375" style="302"/>
    <col min="15873" max="15873" width="3.5546875" style="302" customWidth="1"/>
    <col min="15874" max="15874" width="9.109375" style="302"/>
    <col min="15875" max="15875" width="21" style="302" customWidth="1"/>
    <col min="15876" max="15876" width="22" style="302" customWidth="1"/>
    <col min="15877" max="15877" width="21.109375" style="302" customWidth="1"/>
    <col min="15878" max="15878" width="15.33203125" style="302" customWidth="1"/>
    <col min="15879" max="15879" width="32.33203125" style="302" customWidth="1"/>
    <col min="15880" max="15880" width="9.88671875" style="302" bestFit="1" customWidth="1"/>
    <col min="15881" max="16128" width="9.109375" style="302"/>
    <col min="16129" max="16129" width="3.5546875" style="302" customWidth="1"/>
    <col min="16130" max="16130" width="9.109375" style="302"/>
    <col min="16131" max="16131" width="21" style="302" customWidth="1"/>
    <col min="16132" max="16132" width="22" style="302" customWidth="1"/>
    <col min="16133" max="16133" width="21.109375" style="302" customWidth="1"/>
    <col min="16134" max="16134" width="15.33203125" style="302" customWidth="1"/>
    <col min="16135" max="16135" width="32.33203125" style="302" customWidth="1"/>
    <col min="16136" max="16136" width="9.88671875" style="302" bestFit="1" customWidth="1"/>
    <col min="16137" max="16384" width="9.109375" style="302"/>
  </cols>
  <sheetData>
    <row r="1" spans="1:7" ht="63.6" customHeight="1" x14ac:dyDescent="0.3">
      <c r="A1" s="301"/>
      <c r="B1" s="331" t="s">
        <v>809</v>
      </c>
      <c r="C1" s="331"/>
      <c r="D1" s="331"/>
      <c r="E1" s="331"/>
      <c r="F1" s="331"/>
      <c r="G1" s="331"/>
    </row>
    <row r="2" spans="1:7" s="307" customFormat="1" ht="29.4" customHeight="1" x14ac:dyDescent="0.3">
      <c r="A2" s="303"/>
      <c r="B2" s="304"/>
      <c r="C2" s="305"/>
      <c r="D2" s="305"/>
      <c r="E2" s="306" t="s">
        <v>788</v>
      </c>
      <c r="F2" s="332" t="s">
        <v>789</v>
      </c>
      <c r="G2" s="333"/>
    </row>
    <row r="3" spans="1:7" ht="29.4" customHeight="1" x14ac:dyDescent="0.3">
      <c r="A3" s="301"/>
      <c r="B3" s="334" t="s">
        <v>790</v>
      </c>
      <c r="C3" s="334" t="s">
        <v>791</v>
      </c>
      <c r="D3" s="334" t="s">
        <v>792</v>
      </c>
      <c r="E3" s="336" t="s">
        <v>793</v>
      </c>
      <c r="F3" s="336"/>
      <c r="G3" s="336"/>
    </row>
    <row r="4" spans="1:7" ht="29.4" customHeight="1" x14ac:dyDescent="0.3">
      <c r="A4" s="301"/>
      <c r="B4" s="335"/>
      <c r="C4" s="335"/>
      <c r="D4" s="335"/>
      <c r="E4" s="308" t="s">
        <v>794</v>
      </c>
      <c r="F4" s="308" t="s">
        <v>795</v>
      </c>
      <c r="G4" s="308" t="s">
        <v>796</v>
      </c>
    </row>
    <row r="5" spans="1:7" ht="29.4" customHeight="1" x14ac:dyDescent="0.3">
      <c r="A5" s="301"/>
      <c r="B5" s="309" t="s">
        <v>4</v>
      </c>
      <c r="C5" s="309" t="s">
        <v>5</v>
      </c>
      <c r="D5" s="309" t="s">
        <v>6</v>
      </c>
      <c r="E5" s="309" t="s">
        <v>797</v>
      </c>
      <c r="F5" s="309" t="s">
        <v>798</v>
      </c>
      <c r="G5" s="309" t="s">
        <v>799</v>
      </c>
    </row>
    <row r="6" spans="1:7" ht="29.4" customHeight="1" x14ac:dyDescent="0.3">
      <c r="A6" s="301"/>
      <c r="B6" s="310" t="s">
        <v>78</v>
      </c>
      <c r="C6" s="311" t="s">
        <v>800</v>
      </c>
      <c r="D6" s="312">
        <f>Total!D12</f>
        <v>8378337.3534909999</v>
      </c>
      <c r="E6" s="313"/>
      <c r="F6" s="314"/>
      <c r="G6" s="315"/>
    </row>
    <row r="7" spans="1:7" ht="29.4" customHeight="1" x14ac:dyDescent="0.3">
      <c r="A7" s="301"/>
      <c r="B7" s="309">
        <v>2</v>
      </c>
      <c r="C7" s="337" t="s">
        <v>801</v>
      </c>
      <c r="D7" s="338"/>
      <c r="E7" s="338"/>
      <c r="F7" s="338"/>
      <c r="G7" s="338"/>
    </row>
    <row r="8" spans="1:7" ht="29.4" customHeight="1" x14ac:dyDescent="0.3">
      <c r="A8" s="301"/>
      <c r="B8" s="309">
        <v>3</v>
      </c>
      <c r="C8" s="339" t="s">
        <v>802</v>
      </c>
      <c r="D8" s="340"/>
      <c r="E8" s="340"/>
      <c r="F8" s="341"/>
      <c r="G8" s="316"/>
    </row>
    <row r="9" spans="1:7" ht="29.4" customHeight="1" x14ac:dyDescent="0.3">
      <c r="A9" s="301"/>
      <c r="B9" s="317">
        <v>4</v>
      </c>
      <c r="C9" s="339" t="s">
        <v>803</v>
      </c>
      <c r="D9" s="342"/>
      <c r="E9" s="342"/>
      <c r="F9" s="343"/>
      <c r="G9" s="318"/>
    </row>
    <row r="10" spans="1:7" ht="29.4" customHeight="1" x14ac:dyDescent="0.3">
      <c r="A10" s="301"/>
      <c r="B10" s="301"/>
      <c r="C10" s="301"/>
      <c r="D10" s="301"/>
      <c r="E10" s="301"/>
      <c r="F10" s="301"/>
      <c r="G10" s="301"/>
    </row>
    <row r="11" spans="1:7" ht="29.4" customHeight="1" x14ac:dyDescent="0.3">
      <c r="A11" s="301"/>
      <c r="B11" s="319" t="s">
        <v>804</v>
      </c>
      <c r="C11" s="301"/>
      <c r="D11" s="301"/>
      <c r="E11" s="301"/>
      <c r="F11" s="301"/>
      <c r="G11" s="301"/>
    </row>
    <row r="12" spans="1:7" s="307" customFormat="1" ht="29.4" customHeight="1" x14ac:dyDescent="0.25">
      <c r="A12" s="303"/>
      <c r="B12" s="320">
        <v>1</v>
      </c>
      <c r="C12" s="344" t="s">
        <v>805</v>
      </c>
      <c r="D12" s="344"/>
      <c r="E12" s="344"/>
      <c r="F12" s="344"/>
      <c r="G12" s="344"/>
    </row>
    <row r="13" spans="1:7" s="307" customFormat="1" ht="29.4" customHeight="1" x14ac:dyDescent="0.25">
      <c r="A13" s="303"/>
      <c r="B13" s="320">
        <v>2</v>
      </c>
      <c r="C13" s="345" t="s">
        <v>806</v>
      </c>
      <c r="D13" s="346"/>
      <c r="E13" s="346"/>
      <c r="F13" s="346"/>
      <c r="G13" s="347"/>
    </row>
    <row r="14" spans="1:7" ht="29.4" customHeight="1" x14ac:dyDescent="0.3">
      <c r="A14" s="321"/>
      <c r="B14" s="321"/>
      <c r="C14" s="321"/>
      <c r="D14" s="321"/>
      <c r="E14" s="321"/>
      <c r="F14" s="321"/>
      <c r="G14" s="321"/>
    </row>
    <row r="15" spans="1:7" ht="29.4" customHeight="1" x14ac:dyDescent="0.3">
      <c r="A15" s="321"/>
      <c r="B15" s="321"/>
      <c r="C15" s="321"/>
      <c r="D15" s="321"/>
      <c r="E15" s="322" t="s">
        <v>807</v>
      </c>
      <c r="F15" s="321"/>
      <c r="G15" s="321"/>
    </row>
    <row r="16" spans="1:7" ht="29.4" customHeight="1" x14ac:dyDescent="0.3">
      <c r="A16" s="321"/>
      <c r="B16" s="321"/>
      <c r="C16" s="321"/>
      <c r="D16" s="321"/>
      <c r="E16" s="322"/>
      <c r="F16" s="321"/>
      <c r="G16" s="321"/>
    </row>
    <row r="17" spans="1:9" ht="29.4" customHeight="1" x14ac:dyDescent="0.3">
      <c r="A17" s="321"/>
      <c r="B17" s="321"/>
      <c r="C17" s="321"/>
      <c r="D17" s="321"/>
      <c r="E17" s="322" t="s">
        <v>808</v>
      </c>
      <c r="F17" s="321"/>
      <c r="G17" s="321"/>
    </row>
    <row r="22" spans="1:9" ht="29.4" customHeight="1" x14ac:dyDescent="0.3">
      <c r="B22" s="323"/>
      <c r="C22" s="323"/>
      <c r="D22" s="323"/>
      <c r="E22" s="323"/>
      <c r="F22" s="323"/>
      <c r="G22" s="323"/>
      <c r="H22" s="323"/>
      <c r="I22" s="323"/>
    </row>
    <row r="23" spans="1:9" ht="29.4" customHeight="1" x14ac:dyDescent="0.3">
      <c r="B23" s="323"/>
      <c r="C23" s="323"/>
      <c r="D23" s="323"/>
      <c r="E23" s="323"/>
      <c r="F23" s="323"/>
    </row>
    <row r="24" spans="1:9" ht="29.4" customHeight="1" x14ac:dyDescent="0.3">
      <c r="B24" s="323"/>
      <c r="C24" s="323"/>
      <c r="D24" s="323"/>
      <c r="E24" s="323"/>
      <c r="F24" s="323"/>
    </row>
    <row r="25" spans="1:9" ht="29.4" customHeight="1" x14ac:dyDescent="0.3">
      <c r="B25" s="323"/>
      <c r="C25" s="323"/>
      <c r="D25" s="323"/>
      <c r="E25" s="323"/>
      <c r="F25" s="323"/>
    </row>
    <row r="26" spans="1:9" ht="29.4" customHeight="1" x14ac:dyDescent="0.3">
      <c r="B26" s="323"/>
      <c r="C26" s="323"/>
      <c r="D26" s="323"/>
      <c r="E26" s="323"/>
      <c r="F26" s="323"/>
    </row>
    <row r="27" spans="1:9" ht="29.4" customHeight="1" x14ac:dyDescent="0.3">
      <c r="B27" s="323"/>
      <c r="C27" s="323"/>
      <c r="D27" s="323"/>
      <c r="E27" s="323"/>
      <c r="F27" s="323"/>
    </row>
    <row r="28" spans="1:9" ht="29.4" customHeight="1" x14ac:dyDescent="0.3">
      <c r="B28" s="323"/>
      <c r="C28" s="323"/>
      <c r="D28" s="323"/>
      <c r="E28" s="323"/>
      <c r="F28" s="323"/>
    </row>
  </sheetData>
  <sheetProtection algorithmName="SHA-512" hashValue="bh6+w5Ys6LcdKJhB8omuVbAuiM81v1AcXAWB+9BfrfGSg6kh7aSM/FBxE3UW8mp514lgyWwPB+8HXJ/gAiylaA==" saltValue="h7OkBi+8B6K6fJV6H301UA==" spinCount="100000"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view="pageBreakPreview" topLeftCell="A7" zoomScaleSheetLayoutView="100" workbookViewId="0">
      <selection activeCell="C9" sqref="C9"/>
    </sheetView>
  </sheetViews>
  <sheetFormatPr defaultRowHeight="13.8" x14ac:dyDescent="0.25"/>
  <cols>
    <col min="1" max="1" width="20.88671875" style="4" customWidth="1"/>
    <col min="2" max="2" width="11" style="4" customWidth="1"/>
    <col min="3" max="3" width="78.109375" style="4" customWidth="1"/>
    <col min="4" max="4" width="30" style="12" customWidth="1"/>
    <col min="5" max="250" width="9.109375" style="4"/>
    <col min="251" max="251" width="17.5546875" style="4" customWidth="1"/>
    <col min="252" max="252" width="9.109375" style="4"/>
    <col min="253" max="253" width="42.5546875" style="4" customWidth="1"/>
    <col min="254" max="254" width="23.109375" style="4" customWidth="1"/>
    <col min="255" max="255" width="26" style="4" customWidth="1"/>
    <col min="256" max="256" width="31.5546875" style="4" customWidth="1"/>
    <col min="257" max="257" width="21" style="4" customWidth="1"/>
    <col min="258" max="506" width="9.109375" style="4"/>
    <col min="507" max="507" width="17.5546875" style="4" customWidth="1"/>
    <col min="508" max="508" width="9.109375" style="4"/>
    <col min="509" max="509" width="42.5546875" style="4" customWidth="1"/>
    <col min="510" max="510" width="23.109375" style="4" customWidth="1"/>
    <col min="511" max="511" width="26" style="4" customWidth="1"/>
    <col min="512" max="512" width="31.5546875" style="4" customWidth="1"/>
    <col min="513" max="513" width="21" style="4" customWidth="1"/>
    <col min="514" max="762" width="9.109375" style="4"/>
    <col min="763" max="763" width="17.5546875" style="4" customWidth="1"/>
    <col min="764" max="764" width="9.109375" style="4"/>
    <col min="765" max="765" width="42.5546875" style="4" customWidth="1"/>
    <col min="766" max="766" width="23.109375" style="4" customWidth="1"/>
    <col min="767" max="767" width="26" style="4" customWidth="1"/>
    <col min="768" max="768" width="31.5546875" style="4" customWidth="1"/>
    <col min="769" max="769" width="21" style="4" customWidth="1"/>
    <col min="770" max="1018" width="9.109375" style="4"/>
    <col min="1019" max="1019" width="17.5546875" style="4" customWidth="1"/>
    <col min="1020" max="1020" width="9.109375" style="4"/>
    <col min="1021" max="1021" width="42.5546875" style="4" customWidth="1"/>
    <col min="1022" max="1022" width="23.109375" style="4" customWidth="1"/>
    <col min="1023" max="1023" width="26" style="4" customWidth="1"/>
    <col min="1024" max="1024" width="31.5546875" style="4" customWidth="1"/>
    <col min="1025" max="1025" width="21" style="4" customWidth="1"/>
    <col min="1026" max="1274" width="9.109375" style="4"/>
    <col min="1275" max="1275" width="17.5546875" style="4" customWidth="1"/>
    <col min="1276" max="1276" width="9.109375" style="4"/>
    <col min="1277" max="1277" width="42.5546875" style="4" customWidth="1"/>
    <col min="1278" max="1278" width="23.109375" style="4" customWidth="1"/>
    <col min="1279" max="1279" width="26" style="4" customWidth="1"/>
    <col min="1280" max="1280" width="31.5546875" style="4" customWidth="1"/>
    <col min="1281" max="1281" width="21" style="4" customWidth="1"/>
    <col min="1282" max="1530" width="9.109375" style="4"/>
    <col min="1531" max="1531" width="17.5546875" style="4" customWidth="1"/>
    <col min="1532" max="1532" width="9.109375" style="4"/>
    <col min="1533" max="1533" width="42.5546875" style="4" customWidth="1"/>
    <col min="1534" max="1534" width="23.109375" style="4" customWidth="1"/>
    <col min="1535" max="1535" width="26" style="4" customWidth="1"/>
    <col min="1536" max="1536" width="31.5546875" style="4" customWidth="1"/>
    <col min="1537" max="1537" width="21" style="4" customWidth="1"/>
    <col min="1538" max="1786" width="9.109375" style="4"/>
    <col min="1787" max="1787" width="17.5546875" style="4" customWidth="1"/>
    <col min="1788" max="1788" width="9.109375" style="4"/>
    <col min="1789" max="1789" width="42.5546875" style="4" customWidth="1"/>
    <col min="1790" max="1790" width="23.109375" style="4" customWidth="1"/>
    <col min="1791" max="1791" width="26" style="4" customWidth="1"/>
    <col min="1792" max="1792" width="31.5546875" style="4" customWidth="1"/>
    <col min="1793" max="1793" width="21" style="4" customWidth="1"/>
    <col min="1794" max="2042" width="9.109375" style="4"/>
    <col min="2043" max="2043" width="17.5546875" style="4" customWidth="1"/>
    <col min="2044" max="2044" width="9.109375" style="4"/>
    <col min="2045" max="2045" width="42.5546875" style="4" customWidth="1"/>
    <col min="2046" max="2046" width="23.109375" style="4" customWidth="1"/>
    <col min="2047" max="2047" width="26" style="4" customWidth="1"/>
    <col min="2048" max="2048" width="31.5546875" style="4" customWidth="1"/>
    <col min="2049" max="2049" width="21" style="4" customWidth="1"/>
    <col min="2050" max="2298" width="9.109375" style="4"/>
    <col min="2299" max="2299" width="17.5546875" style="4" customWidth="1"/>
    <col min="2300" max="2300" width="9.109375" style="4"/>
    <col min="2301" max="2301" width="42.5546875" style="4" customWidth="1"/>
    <col min="2302" max="2302" width="23.109375" style="4" customWidth="1"/>
    <col min="2303" max="2303" width="26" style="4" customWidth="1"/>
    <col min="2304" max="2304" width="31.5546875" style="4" customWidth="1"/>
    <col min="2305" max="2305" width="21" style="4" customWidth="1"/>
    <col min="2306" max="2554" width="9.109375" style="4"/>
    <col min="2555" max="2555" width="17.5546875" style="4" customWidth="1"/>
    <col min="2556" max="2556" width="9.109375" style="4"/>
    <col min="2557" max="2557" width="42.5546875" style="4" customWidth="1"/>
    <col min="2558" max="2558" width="23.109375" style="4" customWidth="1"/>
    <col min="2559" max="2559" width="26" style="4" customWidth="1"/>
    <col min="2560" max="2560" width="31.5546875" style="4" customWidth="1"/>
    <col min="2561" max="2561" width="21" style="4" customWidth="1"/>
    <col min="2562" max="2810" width="9.109375" style="4"/>
    <col min="2811" max="2811" width="17.5546875" style="4" customWidth="1"/>
    <col min="2812" max="2812" width="9.109375" style="4"/>
    <col min="2813" max="2813" width="42.5546875" style="4" customWidth="1"/>
    <col min="2814" max="2814" width="23.109375" style="4" customWidth="1"/>
    <col min="2815" max="2815" width="26" style="4" customWidth="1"/>
    <col min="2816" max="2816" width="31.5546875" style="4" customWidth="1"/>
    <col min="2817" max="2817" width="21" style="4" customWidth="1"/>
    <col min="2818" max="3066" width="9.109375" style="4"/>
    <col min="3067" max="3067" width="17.5546875" style="4" customWidth="1"/>
    <col min="3068" max="3068" width="9.109375" style="4"/>
    <col min="3069" max="3069" width="42.5546875" style="4" customWidth="1"/>
    <col min="3070" max="3070" width="23.109375" style="4" customWidth="1"/>
    <col min="3071" max="3071" width="26" style="4" customWidth="1"/>
    <col min="3072" max="3072" width="31.5546875" style="4" customWidth="1"/>
    <col min="3073" max="3073" width="21" style="4" customWidth="1"/>
    <col min="3074" max="3322" width="9.109375" style="4"/>
    <col min="3323" max="3323" width="17.5546875" style="4" customWidth="1"/>
    <col min="3324" max="3324" width="9.109375" style="4"/>
    <col min="3325" max="3325" width="42.5546875" style="4" customWidth="1"/>
    <col min="3326" max="3326" width="23.109375" style="4" customWidth="1"/>
    <col min="3327" max="3327" width="26" style="4" customWidth="1"/>
    <col min="3328" max="3328" width="31.5546875" style="4" customWidth="1"/>
    <col min="3329" max="3329" width="21" style="4" customWidth="1"/>
    <col min="3330" max="3578" width="9.109375" style="4"/>
    <col min="3579" max="3579" width="17.5546875" style="4" customWidth="1"/>
    <col min="3580" max="3580" width="9.109375" style="4"/>
    <col min="3581" max="3581" width="42.5546875" style="4" customWidth="1"/>
    <col min="3582" max="3582" width="23.109375" style="4" customWidth="1"/>
    <col min="3583" max="3583" width="26" style="4" customWidth="1"/>
    <col min="3584" max="3584" width="31.5546875" style="4" customWidth="1"/>
    <col min="3585" max="3585" width="21" style="4" customWidth="1"/>
    <col min="3586" max="3834" width="9.109375" style="4"/>
    <col min="3835" max="3835" width="17.5546875" style="4" customWidth="1"/>
    <col min="3836" max="3836" width="9.109375" style="4"/>
    <col min="3837" max="3837" width="42.5546875" style="4" customWidth="1"/>
    <col min="3838" max="3838" width="23.109375" style="4" customWidth="1"/>
    <col min="3839" max="3839" width="26" style="4" customWidth="1"/>
    <col min="3840" max="3840" width="31.5546875" style="4" customWidth="1"/>
    <col min="3841" max="3841" width="21" style="4" customWidth="1"/>
    <col min="3842" max="4090" width="9.109375" style="4"/>
    <col min="4091" max="4091" width="17.5546875" style="4" customWidth="1"/>
    <col min="4092" max="4092" width="9.109375" style="4"/>
    <col min="4093" max="4093" width="42.5546875" style="4" customWidth="1"/>
    <col min="4094" max="4094" width="23.109375" style="4" customWidth="1"/>
    <col min="4095" max="4095" width="26" style="4" customWidth="1"/>
    <col min="4096" max="4096" width="31.5546875" style="4" customWidth="1"/>
    <col min="4097" max="4097" width="21" style="4" customWidth="1"/>
    <col min="4098" max="4346" width="9.109375" style="4"/>
    <col min="4347" max="4347" width="17.5546875" style="4" customWidth="1"/>
    <col min="4348" max="4348" width="9.109375" style="4"/>
    <col min="4349" max="4349" width="42.5546875" style="4" customWidth="1"/>
    <col min="4350" max="4350" width="23.109375" style="4" customWidth="1"/>
    <col min="4351" max="4351" width="26" style="4" customWidth="1"/>
    <col min="4352" max="4352" width="31.5546875" style="4" customWidth="1"/>
    <col min="4353" max="4353" width="21" style="4" customWidth="1"/>
    <col min="4354" max="4602" width="9.109375" style="4"/>
    <col min="4603" max="4603" width="17.5546875" style="4" customWidth="1"/>
    <col min="4604" max="4604" width="9.109375" style="4"/>
    <col min="4605" max="4605" width="42.5546875" style="4" customWidth="1"/>
    <col min="4606" max="4606" width="23.109375" style="4" customWidth="1"/>
    <col min="4607" max="4607" width="26" style="4" customWidth="1"/>
    <col min="4608" max="4608" width="31.5546875" style="4" customWidth="1"/>
    <col min="4609" max="4609" width="21" style="4" customWidth="1"/>
    <col min="4610" max="4858" width="9.109375" style="4"/>
    <col min="4859" max="4859" width="17.5546875" style="4" customWidth="1"/>
    <col min="4860" max="4860" width="9.109375" style="4"/>
    <col min="4861" max="4861" width="42.5546875" style="4" customWidth="1"/>
    <col min="4862" max="4862" width="23.109375" style="4" customWidth="1"/>
    <col min="4863" max="4863" width="26" style="4" customWidth="1"/>
    <col min="4864" max="4864" width="31.5546875" style="4" customWidth="1"/>
    <col min="4865" max="4865" width="21" style="4" customWidth="1"/>
    <col min="4866" max="5114" width="9.109375" style="4"/>
    <col min="5115" max="5115" width="17.5546875" style="4" customWidth="1"/>
    <col min="5116" max="5116" width="9.109375" style="4"/>
    <col min="5117" max="5117" width="42.5546875" style="4" customWidth="1"/>
    <col min="5118" max="5118" width="23.109375" style="4" customWidth="1"/>
    <col min="5119" max="5119" width="26" style="4" customWidth="1"/>
    <col min="5120" max="5120" width="31.5546875" style="4" customWidth="1"/>
    <col min="5121" max="5121" width="21" style="4" customWidth="1"/>
    <col min="5122" max="5370" width="9.109375" style="4"/>
    <col min="5371" max="5371" width="17.5546875" style="4" customWidth="1"/>
    <col min="5372" max="5372" width="9.109375" style="4"/>
    <col min="5373" max="5373" width="42.5546875" style="4" customWidth="1"/>
    <col min="5374" max="5374" width="23.109375" style="4" customWidth="1"/>
    <col min="5375" max="5375" width="26" style="4" customWidth="1"/>
    <col min="5376" max="5376" width="31.5546875" style="4" customWidth="1"/>
    <col min="5377" max="5377" width="21" style="4" customWidth="1"/>
    <col min="5378" max="5626" width="9.109375" style="4"/>
    <col min="5627" max="5627" width="17.5546875" style="4" customWidth="1"/>
    <col min="5628" max="5628" width="9.109375" style="4"/>
    <col min="5629" max="5629" width="42.5546875" style="4" customWidth="1"/>
    <col min="5630" max="5630" width="23.109375" style="4" customWidth="1"/>
    <col min="5631" max="5631" width="26" style="4" customWidth="1"/>
    <col min="5632" max="5632" width="31.5546875" style="4" customWidth="1"/>
    <col min="5633" max="5633" width="21" style="4" customWidth="1"/>
    <col min="5634" max="5882" width="9.109375" style="4"/>
    <col min="5883" max="5883" width="17.5546875" style="4" customWidth="1"/>
    <col min="5884" max="5884" width="9.109375" style="4"/>
    <col min="5885" max="5885" width="42.5546875" style="4" customWidth="1"/>
    <col min="5886" max="5886" width="23.109375" style="4" customWidth="1"/>
    <col min="5887" max="5887" width="26" style="4" customWidth="1"/>
    <col min="5888" max="5888" width="31.5546875" style="4" customWidth="1"/>
    <col min="5889" max="5889" width="21" style="4" customWidth="1"/>
    <col min="5890" max="6138" width="9.109375" style="4"/>
    <col min="6139" max="6139" width="17.5546875" style="4" customWidth="1"/>
    <col min="6140" max="6140" width="9.109375" style="4"/>
    <col min="6141" max="6141" width="42.5546875" style="4" customWidth="1"/>
    <col min="6142" max="6142" width="23.109375" style="4" customWidth="1"/>
    <col min="6143" max="6143" width="26" style="4" customWidth="1"/>
    <col min="6144" max="6144" width="31.5546875" style="4" customWidth="1"/>
    <col min="6145" max="6145" width="21" style="4" customWidth="1"/>
    <col min="6146" max="6394" width="9.109375" style="4"/>
    <col min="6395" max="6395" width="17.5546875" style="4" customWidth="1"/>
    <col min="6396" max="6396" width="9.109375" style="4"/>
    <col min="6397" max="6397" width="42.5546875" style="4" customWidth="1"/>
    <col min="6398" max="6398" width="23.109375" style="4" customWidth="1"/>
    <col min="6399" max="6399" width="26" style="4" customWidth="1"/>
    <col min="6400" max="6400" width="31.5546875" style="4" customWidth="1"/>
    <col min="6401" max="6401" width="21" style="4" customWidth="1"/>
    <col min="6402" max="6650" width="9.109375" style="4"/>
    <col min="6651" max="6651" width="17.5546875" style="4" customWidth="1"/>
    <col min="6652" max="6652" width="9.109375" style="4"/>
    <col min="6653" max="6653" width="42.5546875" style="4" customWidth="1"/>
    <col min="6654" max="6654" width="23.109375" style="4" customWidth="1"/>
    <col min="6655" max="6655" width="26" style="4" customWidth="1"/>
    <col min="6656" max="6656" width="31.5546875" style="4" customWidth="1"/>
    <col min="6657" max="6657" width="21" style="4" customWidth="1"/>
    <col min="6658" max="6906" width="9.109375" style="4"/>
    <col min="6907" max="6907" width="17.5546875" style="4" customWidth="1"/>
    <col min="6908" max="6908" width="9.109375" style="4"/>
    <col min="6909" max="6909" width="42.5546875" style="4" customWidth="1"/>
    <col min="6910" max="6910" width="23.109375" style="4" customWidth="1"/>
    <col min="6911" max="6911" width="26" style="4" customWidth="1"/>
    <col min="6912" max="6912" width="31.5546875" style="4" customWidth="1"/>
    <col min="6913" max="6913" width="21" style="4" customWidth="1"/>
    <col min="6914" max="7162" width="9.109375" style="4"/>
    <col min="7163" max="7163" width="17.5546875" style="4" customWidth="1"/>
    <col min="7164" max="7164" width="9.109375" style="4"/>
    <col min="7165" max="7165" width="42.5546875" style="4" customWidth="1"/>
    <col min="7166" max="7166" width="23.109375" style="4" customWidth="1"/>
    <col min="7167" max="7167" width="26" style="4" customWidth="1"/>
    <col min="7168" max="7168" width="31.5546875" style="4" customWidth="1"/>
    <col min="7169" max="7169" width="21" style="4" customWidth="1"/>
    <col min="7170" max="7418" width="9.109375" style="4"/>
    <col min="7419" max="7419" width="17.5546875" style="4" customWidth="1"/>
    <col min="7420" max="7420" width="9.109375" style="4"/>
    <col min="7421" max="7421" width="42.5546875" style="4" customWidth="1"/>
    <col min="7422" max="7422" width="23.109375" style="4" customWidth="1"/>
    <col min="7423" max="7423" width="26" style="4" customWidth="1"/>
    <col min="7424" max="7424" width="31.5546875" style="4" customWidth="1"/>
    <col min="7425" max="7425" width="21" style="4" customWidth="1"/>
    <col min="7426" max="7674" width="9.109375" style="4"/>
    <col min="7675" max="7675" width="17.5546875" style="4" customWidth="1"/>
    <col min="7676" max="7676" width="9.109375" style="4"/>
    <col min="7677" max="7677" width="42.5546875" style="4" customWidth="1"/>
    <col min="7678" max="7678" width="23.109375" style="4" customWidth="1"/>
    <col min="7679" max="7679" width="26" style="4" customWidth="1"/>
    <col min="7680" max="7680" width="31.5546875" style="4" customWidth="1"/>
    <col min="7681" max="7681" width="21" style="4" customWidth="1"/>
    <col min="7682" max="7930" width="9.109375" style="4"/>
    <col min="7931" max="7931" width="17.5546875" style="4" customWidth="1"/>
    <col min="7932" max="7932" width="9.109375" style="4"/>
    <col min="7933" max="7933" width="42.5546875" style="4" customWidth="1"/>
    <col min="7934" max="7934" width="23.109375" style="4" customWidth="1"/>
    <col min="7935" max="7935" width="26" style="4" customWidth="1"/>
    <col min="7936" max="7936" width="31.5546875" style="4" customWidth="1"/>
    <col min="7937" max="7937" width="21" style="4" customWidth="1"/>
    <col min="7938" max="8186" width="9.109375" style="4"/>
    <col min="8187" max="8187" width="17.5546875" style="4" customWidth="1"/>
    <col min="8188" max="8188" width="9.109375" style="4"/>
    <col min="8189" max="8189" width="42.5546875" style="4" customWidth="1"/>
    <col min="8190" max="8190" width="23.109375" style="4" customWidth="1"/>
    <col min="8191" max="8191" width="26" style="4" customWidth="1"/>
    <col min="8192" max="8192" width="31.5546875" style="4" customWidth="1"/>
    <col min="8193" max="8193" width="21" style="4" customWidth="1"/>
    <col min="8194" max="8442" width="9.109375" style="4"/>
    <col min="8443" max="8443" width="17.5546875" style="4" customWidth="1"/>
    <col min="8444" max="8444" width="9.109375" style="4"/>
    <col min="8445" max="8445" width="42.5546875" style="4" customWidth="1"/>
    <col min="8446" max="8446" width="23.109375" style="4" customWidth="1"/>
    <col min="8447" max="8447" width="26" style="4" customWidth="1"/>
    <col min="8448" max="8448" width="31.5546875" style="4" customWidth="1"/>
    <col min="8449" max="8449" width="21" style="4" customWidth="1"/>
    <col min="8450" max="8698" width="9.109375" style="4"/>
    <col min="8699" max="8699" width="17.5546875" style="4" customWidth="1"/>
    <col min="8700" max="8700" width="9.109375" style="4"/>
    <col min="8701" max="8701" width="42.5546875" style="4" customWidth="1"/>
    <col min="8702" max="8702" width="23.109375" style="4" customWidth="1"/>
    <col min="8703" max="8703" width="26" style="4" customWidth="1"/>
    <col min="8704" max="8704" width="31.5546875" style="4" customWidth="1"/>
    <col min="8705" max="8705" width="21" style="4" customWidth="1"/>
    <col min="8706" max="8954" width="9.109375" style="4"/>
    <col min="8955" max="8955" width="17.5546875" style="4" customWidth="1"/>
    <col min="8956" max="8956" width="9.109375" style="4"/>
    <col min="8957" max="8957" width="42.5546875" style="4" customWidth="1"/>
    <col min="8958" max="8958" width="23.109375" style="4" customWidth="1"/>
    <col min="8959" max="8959" width="26" style="4" customWidth="1"/>
    <col min="8960" max="8960" width="31.5546875" style="4" customWidth="1"/>
    <col min="8961" max="8961" width="21" style="4" customWidth="1"/>
    <col min="8962" max="9210" width="9.109375" style="4"/>
    <col min="9211" max="9211" width="17.5546875" style="4" customWidth="1"/>
    <col min="9212" max="9212" width="9.109375" style="4"/>
    <col min="9213" max="9213" width="42.5546875" style="4" customWidth="1"/>
    <col min="9214" max="9214" width="23.109375" style="4" customWidth="1"/>
    <col min="9215" max="9215" width="26" style="4" customWidth="1"/>
    <col min="9216" max="9216" width="31.5546875" style="4" customWidth="1"/>
    <col min="9217" max="9217" width="21" style="4" customWidth="1"/>
    <col min="9218" max="9466" width="9.109375" style="4"/>
    <col min="9467" max="9467" width="17.5546875" style="4" customWidth="1"/>
    <col min="9468" max="9468" width="9.109375" style="4"/>
    <col min="9469" max="9469" width="42.5546875" style="4" customWidth="1"/>
    <col min="9470" max="9470" width="23.109375" style="4" customWidth="1"/>
    <col min="9471" max="9471" width="26" style="4" customWidth="1"/>
    <col min="9472" max="9472" width="31.5546875" style="4" customWidth="1"/>
    <col min="9473" max="9473" width="21" style="4" customWidth="1"/>
    <col min="9474" max="9722" width="9.109375" style="4"/>
    <col min="9723" max="9723" width="17.5546875" style="4" customWidth="1"/>
    <col min="9724" max="9724" width="9.109375" style="4"/>
    <col min="9725" max="9725" width="42.5546875" style="4" customWidth="1"/>
    <col min="9726" max="9726" width="23.109375" style="4" customWidth="1"/>
    <col min="9727" max="9727" width="26" style="4" customWidth="1"/>
    <col min="9728" max="9728" width="31.5546875" style="4" customWidth="1"/>
    <col min="9729" max="9729" width="21" style="4" customWidth="1"/>
    <col min="9730" max="9978" width="9.109375" style="4"/>
    <col min="9979" max="9979" width="17.5546875" style="4" customWidth="1"/>
    <col min="9980" max="9980" width="9.109375" style="4"/>
    <col min="9981" max="9981" width="42.5546875" style="4" customWidth="1"/>
    <col min="9982" max="9982" width="23.109375" style="4" customWidth="1"/>
    <col min="9983" max="9983" width="26" style="4" customWidth="1"/>
    <col min="9984" max="9984" width="31.5546875" style="4" customWidth="1"/>
    <col min="9985" max="9985" width="21" style="4" customWidth="1"/>
    <col min="9986" max="10234" width="9.109375" style="4"/>
    <col min="10235" max="10235" width="17.5546875" style="4" customWidth="1"/>
    <col min="10236" max="10236" width="9.109375" style="4"/>
    <col min="10237" max="10237" width="42.5546875" style="4" customWidth="1"/>
    <col min="10238" max="10238" width="23.109375" style="4" customWidth="1"/>
    <col min="10239" max="10239" width="26" style="4" customWidth="1"/>
    <col min="10240" max="10240" width="31.5546875" style="4" customWidth="1"/>
    <col min="10241" max="10241" width="21" style="4" customWidth="1"/>
    <col min="10242" max="10490" width="9.109375" style="4"/>
    <col min="10491" max="10491" width="17.5546875" style="4" customWidth="1"/>
    <col min="10492" max="10492" width="9.109375" style="4"/>
    <col min="10493" max="10493" width="42.5546875" style="4" customWidth="1"/>
    <col min="10494" max="10494" width="23.109375" style="4" customWidth="1"/>
    <col min="10495" max="10495" width="26" style="4" customWidth="1"/>
    <col min="10496" max="10496" width="31.5546875" style="4" customWidth="1"/>
    <col min="10497" max="10497" width="21" style="4" customWidth="1"/>
    <col min="10498" max="10746" width="9.109375" style="4"/>
    <col min="10747" max="10747" width="17.5546875" style="4" customWidth="1"/>
    <col min="10748" max="10748" width="9.109375" style="4"/>
    <col min="10749" max="10749" width="42.5546875" style="4" customWidth="1"/>
    <col min="10750" max="10750" width="23.109375" style="4" customWidth="1"/>
    <col min="10751" max="10751" width="26" style="4" customWidth="1"/>
    <col min="10752" max="10752" width="31.5546875" style="4" customWidth="1"/>
    <col min="10753" max="10753" width="21" style="4" customWidth="1"/>
    <col min="10754" max="11002" width="9.109375" style="4"/>
    <col min="11003" max="11003" width="17.5546875" style="4" customWidth="1"/>
    <col min="11004" max="11004" width="9.109375" style="4"/>
    <col min="11005" max="11005" width="42.5546875" style="4" customWidth="1"/>
    <col min="11006" max="11006" width="23.109375" style="4" customWidth="1"/>
    <col min="11007" max="11007" width="26" style="4" customWidth="1"/>
    <col min="11008" max="11008" width="31.5546875" style="4" customWidth="1"/>
    <col min="11009" max="11009" width="21" style="4" customWidth="1"/>
    <col min="11010" max="11258" width="9.109375" style="4"/>
    <col min="11259" max="11259" width="17.5546875" style="4" customWidth="1"/>
    <col min="11260" max="11260" width="9.109375" style="4"/>
    <col min="11261" max="11261" width="42.5546875" style="4" customWidth="1"/>
    <col min="11262" max="11262" width="23.109375" style="4" customWidth="1"/>
    <col min="11263" max="11263" width="26" style="4" customWidth="1"/>
    <col min="11264" max="11264" width="31.5546875" style="4" customWidth="1"/>
    <col min="11265" max="11265" width="21" style="4" customWidth="1"/>
    <col min="11266" max="11514" width="9.109375" style="4"/>
    <col min="11515" max="11515" width="17.5546875" style="4" customWidth="1"/>
    <col min="11516" max="11516" width="9.109375" style="4"/>
    <col min="11517" max="11517" width="42.5546875" style="4" customWidth="1"/>
    <col min="11518" max="11518" width="23.109375" style="4" customWidth="1"/>
    <col min="11519" max="11519" width="26" style="4" customWidth="1"/>
    <col min="11520" max="11520" width="31.5546875" style="4" customWidth="1"/>
    <col min="11521" max="11521" width="21" style="4" customWidth="1"/>
    <col min="11522" max="11770" width="9.109375" style="4"/>
    <col min="11771" max="11771" width="17.5546875" style="4" customWidth="1"/>
    <col min="11772" max="11772" width="9.109375" style="4"/>
    <col min="11773" max="11773" width="42.5546875" style="4" customWidth="1"/>
    <col min="11774" max="11774" width="23.109375" style="4" customWidth="1"/>
    <col min="11775" max="11775" width="26" style="4" customWidth="1"/>
    <col min="11776" max="11776" width="31.5546875" style="4" customWidth="1"/>
    <col min="11777" max="11777" width="21" style="4" customWidth="1"/>
    <col min="11778" max="12026" width="9.109375" style="4"/>
    <col min="12027" max="12027" width="17.5546875" style="4" customWidth="1"/>
    <col min="12028" max="12028" width="9.109375" style="4"/>
    <col min="12029" max="12029" width="42.5546875" style="4" customWidth="1"/>
    <col min="12030" max="12030" width="23.109375" style="4" customWidth="1"/>
    <col min="12031" max="12031" width="26" style="4" customWidth="1"/>
    <col min="12032" max="12032" width="31.5546875" style="4" customWidth="1"/>
    <col min="12033" max="12033" width="21" style="4" customWidth="1"/>
    <col min="12034" max="12282" width="9.109375" style="4"/>
    <col min="12283" max="12283" width="17.5546875" style="4" customWidth="1"/>
    <col min="12284" max="12284" width="9.109375" style="4"/>
    <col min="12285" max="12285" width="42.5546875" style="4" customWidth="1"/>
    <col min="12286" max="12286" width="23.109375" style="4" customWidth="1"/>
    <col min="12287" max="12287" width="26" style="4" customWidth="1"/>
    <col min="12288" max="12288" width="31.5546875" style="4" customWidth="1"/>
    <col min="12289" max="12289" width="21" style="4" customWidth="1"/>
    <col min="12290" max="12538" width="9.109375" style="4"/>
    <col min="12539" max="12539" width="17.5546875" style="4" customWidth="1"/>
    <col min="12540" max="12540" width="9.109375" style="4"/>
    <col min="12541" max="12541" width="42.5546875" style="4" customWidth="1"/>
    <col min="12542" max="12542" width="23.109375" style="4" customWidth="1"/>
    <col min="12543" max="12543" width="26" style="4" customWidth="1"/>
    <col min="12544" max="12544" width="31.5546875" style="4" customWidth="1"/>
    <col min="12545" max="12545" width="21" style="4" customWidth="1"/>
    <col min="12546" max="12794" width="9.109375" style="4"/>
    <col min="12795" max="12795" width="17.5546875" style="4" customWidth="1"/>
    <col min="12796" max="12796" width="9.109375" style="4"/>
    <col min="12797" max="12797" width="42.5546875" style="4" customWidth="1"/>
    <col min="12798" max="12798" width="23.109375" style="4" customWidth="1"/>
    <col min="12799" max="12799" width="26" style="4" customWidth="1"/>
    <col min="12800" max="12800" width="31.5546875" style="4" customWidth="1"/>
    <col min="12801" max="12801" width="21" style="4" customWidth="1"/>
    <col min="12802" max="13050" width="9.109375" style="4"/>
    <col min="13051" max="13051" width="17.5546875" style="4" customWidth="1"/>
    <col min="13052" max="13052" width="9.109375" style="4"/>
    <col min="13053" max="13053" width="42.5546875" style="4" customWidth="1"/>
    <col min="13054" max="13054" width="23.109375" style="4" customWidth="1"/>
    <col min="13055" max="13055" width="26" style="4" customWidth="1"/>
    <col min="13056" max="13056" width="31.5546875" style="4" customWidth="1"/>
    <col min="13057" max="13057" width="21" style="4" customWidth="1"/>
    <col min="13058" max="13306" width="9.109375" style="4"/>
    <col min="13307" max="13307" width="17.5546875" style="4" customWidth="1"/>
    <col min="13308" max="13308" width="9.109375" style="4"/>
    <col min="13309" max="13309" width="42.5546875" style="4" customWidth="1"/>
    <col min="13310" max="13310" width="23.109375" style="4" customWidth="1"/>
    <col min="13311" max="13311" width="26" style="4" customWidth="1"/>
    <col min="13312" max="13312" width="31.5546875" style="4" customWidth="1"/>
    <col min="13313" max="13313" width="21" style="4" customWidth="1"/>
    <col min="13314" max="13562" width="9.109375" style="4"/>
    <col min="13563" max="13563" width="17.5546875" style="4" customWidth="1"/>
    <col min="13564" max="13564" width="9.109375" style="4"/>
    <col min="13565" max="13565" width="42.5546875" style="4" customWidth="1"/>
    <col min="13566" max="13566" width="23.109375" style="4" customWidth="1"/>
    <col min="13567" max="13567" width="26" style="4" customWidth="1"/>
    <col min="13568" max="13568" width="31.5546875" style="4" customWidth="1"/>
    <col min="13569" max="13569" width="21" style="4" customWidth="1"/>
    <col min="13570" max="13818" width="9.109375" style="4"/>
    <col min="13819" max="13819" width="17.5546875" style="4" customWidth="1"/>
    <col min="13820" max="13820" width="9.109375" style="4"/>
    <col min="13821" max="13821" width="42.5546875" style="4" customWidth="1"/>
    <col min="13822" max="13822" width="23.109375" style="4" customWidth="1"/>
    <col min="13823" max="13823" width="26" style="4" customWidth="1"/>
    <col min="13824" max="13824" width="31.5546875" style="4" customWidth="1"/>
    <col min="13825" max="13825" width="21" style="4" customWidth="1"/>
    <col min="13826" max="14074" width="9.109375" style="4"/>
    <col min="14075" max="14075" width="17.5546875" style="4" customWidth="1"/>
    <col min="14076" max="14076" width="9.109375" style="4"/>
    <col min="14077" max="14077" width="42.5546875" style="4" customWidth="1"/>
    <col min="14078" max="14078" width="23.109375" style="4" customWidth="1"/>
    <col min="14079" max="14079" width="26" style="4" customWidth="1"/>
    <col min="14080" max="14080" width="31.5546875" style="4" customWidth="1"/>
    <col min="14081" max="14081" width="21" style="4" customWidth="1"/>
    <col min="14082" max="14330" width="9.109375" style="4"/>
    <col min="14331" max="14331" width="17.5546875" style="4" customWidth="1"/>
    <col min="14332" max="14332" width="9.109375" style="4"/>
    <col min="14333" max="14333" width="42.5546875" style="4" customWidth="1"/>
    <col min="14334" max="14334" width="23.109375" style="4" customWidth="1"/>
    <col min="14335" max="14335" width="26" style="4" customWidth="1"/>
    <col min="14336" max="14336" width="31.5546875" style="4" customWidth="1"/>
    <col min="14337" max="14337" width="21" style="4" customWidth="1"/>
    <col min="14338" max="14586" width="9.109375" style="4"/>
    <col min="14587" max="14587" width="17.5546875" style="4" customWidth="1"/>
    <col min="14588" max="14588" width="9.109375" style="4"/>
    <col min="14589" max="14589" width="42.5546875" style="4" customWidth="1"/>
    <col min="14590" max="14590" width="23.109375" style="4" customWidth="1"/>
    <col min="14591" max="14591" width="26" style="4" customWidth="1"/>
    <col min="14592" max="14592" width="31.5546875" style="4" customWidth="1"/>
    <col min="14593" max="14593" width="21" style="4" customWidth="1"/>
    <col min="14594" max="14842" width="9.109375" style="4"/>
    <col min="14843" max="14843" width="17.5546875" style="4" customWidth="1"/>
    <col min="14844" max="14844" width="9.109375" style="4"/>
    <col min="14845" max="14845" width="42.5546875" style="4" customWidth="1"/>
    <col min="14846" max="14846" width="23.109375" style="4" customWidth="1"/>
    <col min="14847" max="14847" width="26" style="4" customWidth="1"/>
    <col min="14848" max="14848" width="31.5546875" style="4" customWidth="1"/>
    <col min="14849" max="14849" width="21" style="4" customWidth="1"/>
    <col min="14850" max="15098" width="9.109375" style="4"/>
    <col min="15099" max="15099" width="17.5546875" style="4" customWidth="1"/>
    <col min="15100" max="15100" width="9.109375" style="4"/>
    <col min="15101" max="15101" width="42.5546875" style="4" customWidth="1"/>
    <col min="15102" max="15102" width="23.109375" style="4" customWidth="1"/>
    <col min="15103" max="15103" width="26" style="4" customWidth="1"/>
    <col min="15104" max="15104" width="31.5546875" style="4" customWidth="1"/>
    <col min="15105" max="15105" width="21" style="4" customWidth="1"/>
    <col min="15106" max="15354" width="9.109375" style="4"/>
    <col min="15355" max="15355" width="17.5546875" style="4" customWidth="1"/>
    <col min="15356" max="15356" width="9.109375" style="4"/>
    <col min="15357" max="15357" width="42.5546875" style="4" customWidth="1"/>
    <col min="15358" max="15358" width="23.109375" style="4" customWidth="1"/>
    <col min="15359" max="15359" width="26" style="4" customWidth="1"/>
    <col min="15360" max="15360" width="31.5546875" style="4" customWidth="1"/>
    <col min="15361" max="15361" width="21" style="4" customWidth="1"/>
    <col min="15362" max="15610" width="9.109375" style="4"/>
    <col min="15611" max="15611" width="17.5546875" style="4" customWidth="1"/>
    <col min="15612" max="15612" width="9.109375" style="4"/>
    <col min="15613" max="15613" width="42.5546875" style="4" customWidth="1"/>
    <col min="15614" max="15614" width="23.109375" style="4" customWidth="1"/>
    <col min="15615" max="15615" width="26" style="4" customWidth="1"/>
    <col min="15616" max="15616" width="31.5546875" style="4" customWidth="1"/>
    <col min="15617" max="15617" width="21" style="4" customWidth="1"/>
    <col min="15618" max="15866" width="9.109375" style="4"/>
    <col min="15867" max="15867" width="17.5546875" style="4" customWidth="1"/>
    <col min="15868" max="15868" width="9.109375" style="4"/>
    <col min="15869" max="15869" width="42.5546875" style="4" customWidth="1"/>
    <col min="15870" max="15870" width="23.109375" style="4" customWidth="1"/>
    <col min="15871" max="15871" width="26" style="4" customWidth="1"/>
    <col min="15872" max="15872" width="31.5546875" style="4" customWidth="1"/>
    <col min="15873" max="15873" width="21" style="4" customWidth="1"/>
    <col min="15874" max="16122" width="9.109375" style="4"/>
    <col min="16123" max="16123" width="17.5546875" style="4" customWidth="1"/>
    <col min="16124" max="16124" width="9.109375" style="4"/>
    <col min="16125" max="16125" width="42.5546875" style="4" customWidth="1"/>
    <col min="16126" max="16126" width="23.109375" style="4" customWidth="1"/>
    <col min="16127" max="16127" width="26" style="4" customWidth="1"/>
    <col min="16128" max="16128" width="31.5546875" style="4" customWidth="1"/>
    <col min="16129" max="16129" width="21" style="4" customWidth="1"/>
    <col min="16130" max="16382" width="9.109375" style="4"/>
    <col min="16383" max="16384" width="9.109375" style="4" customWidth="1"/>
  </cols>
  <sheetData>
    <row r="1" spans="1:4" s="2" customFormat="1" ht="63.75" customHeight="1" x14ac:dyDescent="0.2">
      <c r="A1" s="41" t="s">
        <v>10</v>
      </c>
      <c r="B1" s="348" t="s">
        <v>751</v>
      </c>
      <c r="C1" s="348"/>
      <c r="D1" s="348"/>
    </row>
    <row r="2" spans="1:4" ht="56.25" customHeight="1" x14ac:dyDescent="0.25">
      <c r="A2" s="349" t="s">
        <v>786</v>
      </c>
      <c r="B2" s="349"/>
      <c r="C2" s="349"/>
      <c r="D2" s="349"/>
    </row>
    <row r="3" spans="1:4" ht="21" customHeight="1" x14ac:dyDescent="0.25">
      <c r="A3" s="350" t="s">
        <v>776</v>
      </c>
      <c r="B3" s="350"/>
      <c r="C3" s="350"/>
      <c r="D3" s="350"/>
    </row>
    <row r="4" spans="1:4" ht="26.4" customHeight="1" x14ac:dyDescent="0.25">
      <c r="A4" s="5" t="s">
        <v>74</v>
      </c>
      <c r="B4" s="5" t="s">
        <v>75</v>
      </c>
      <c r="C4" s="5" t="s">
        <v>76</v>
      </c>
      <c r="D4" s="5" t="s">
        <v>77</v>
      </c>
    </row>
    <row r="5" spans="1:4" ht="39.75" customHeight="1" x14ac:dyDescent="0.25">
      <c r="A5" s="6">
        <v>1</v>
      </c>
      <c r="B5" s="6" t="s">
        <v>78</v>
      </c>
      <c r="C5" s="6" t="s">
        <v>258</v>
      </c>
      <c r="D5" s="10">
        <f>('Sec-A'!G80)</f>
        <v>30361.9</v>
      </c>
    </row>
    <row r="6" spans="1:4" ht="39.75" customHeight="1" x14ac:dyDescent="0.25">
      <c r="A6" s="7">
        <v>2</v>
      </c>
      <c r="B6" s="6" t="s">
        <v>79</v>
      </c>
      <c r="C6" s="6" t="s">
        <v>80</v>
      </c>
      <c r="D6" s="10">
        <f>('Sec-B'!G151)</f>
        <v>2825050.27</v>
      </c>
    </row>
    <row r="7" spans="1:4" ht="39.75" customHeight="1" x14ac:dyDescent="0.25">
      <c r="A7" s="7">
        <v>3</v>
      </c>
      <c r="B7" s="6" t="s">
        <v>81</v>
      </c>
      <c r="C7" s="7" t="s">
        <v>82</v>
      </c>
      <c r="D7" s="10">
        <f>('SEC-C'!G67)</f>
        <v>3903687.1090360009</v>
      </c>
    </row>
    <row r="8" spans="1:4" ht="39.75" customHeight="1" x14ac:dyDescent="0.25">
      <c r="A8" s="7">
        <v>4</v>
      </c>
      <c r="B8" s="8" t="s">
        <v>83</v>
      </c>
      <c r="C8" s="6" t="s">
        <v>259</v>
      </c>
      <c r="D8" s="10">
        <f>('SEC D'!G50)</f>
        <v>0</v>
      </c>
    </row>
    <row r="9" spans="1:4" ht="39.75" customHeight="1" x14ac:dyDescent="0.25">
      <c r="A9" s="7">
        <v>5</v>
      </c>
      <c r="B9" s="8" t="s">
        <v>84</v>
      </c>
      <c r="C9" s="7" t="s">
        <v>85</v>
      </c>
      <c r="D9" s="10">
        <f>('SEC E'!G33)</f>
        <v>720291.166815</v>
      </c>
    </row>
    <row r="10" spans="1:4" ht="39.75" customHeight="1" x14ac:dyDescent="0.25">
      <c r="A10" s="7">
        <v>6</v>
      </c>
      <c r="B10" s="8" t="s">
        <v>86</v>
      </c>
      <c r="C10" s="7" t="s">
        <v>87</v>
      </c>
      <c r="D10" s="10">
        <f>('SEC F'!G32)</f>
        <v>611848.17000000004</v>
      </c>
    </row>
    <row r="11" spans="1:4" ht="39.75" customHeight="1" x14ac:dyDescent="0.25">
      <c r="A11" s="7">
        <v>7</v>
      </c>
      <c r="B11" s="8" t="s">
        <v>88</v>
      </c>
      <c r="C11" s="6" t="s">
        <v>257</v>
      </c>
      <c r="D11" s="10">
        <f>('SEC G'!G24)</f>
        <v>287098.73764000006</v>
      </c>
    </row>
    <row r="12" spans="1:4" ht="39.75" customHeight="1" x14ac:dyDescent="0.25">
      <c r="A12" s="7">
        <v>8</v>
      </c>
      <c r="B12" s="9"/>
      <c r="C12" s="1" t="s">
        <v>630</v>
      </c>
      <c r="D12" s="11">
        <f>SUM(D5:D11)</f>
        <v>8378337.3534909999</v>
      </c>
    </row>
  </sheetData>
  <sheetProtection algorithmName="SHA-512" hashValue="0+Xiprcqb/Lzk32bWGX5knKoSm1L8C5neHRiX3D6sp3Z0O9AZbImb3HT/HrQuWQ0PasoyEo0pykwKZgpkAQb+g==" saltValue="pJrZEbqKZUJYQK6AGMVvcQ==" spinCount="100000"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I88"/>
  <sheetViews>
    <sheetView view="pageBreakPreview" topLeftCell="D1" zoomScale="85" zoomScaleSheetLayoutView="85" workbookViewId="0">
      <selection activeCell="K4" sqref="K4"/>
    </sheetView>
  </sheetViews>
  <sheetFormatPr defaultRowHeight="13.2" x14ac:dyDescent="0.3"/>
  <cols>
    <col min="1" max="1" width="21.88671875" style="24" customWidth="1"/>
    <col min="2" max="2" width="102" style="25" customWidth="1"/>
    <col min="3" max="3" width="11.88671875" style="24" customWidth="1"/>
    <col min="4" max="4" width="5.88671875" style="50" bestFit="1" customWidth="1"/>
    <col min="5" max="5" width="43" style="28" hidden="1" customWidth="1"/>
    <col min="6" max="6" width="43" style="28" customWidth="1"/>
    <col min="7" max="7" width="42.109375" style="28" customWidth="1"/>
    <col min="8" max="8" width="16.5546875" style="58" hidden="1" customWidth="1"/>
    <col min="9" max="9" width="4.44140625" style="27" hidden="1" customWidth="1"/>
    <col min="10" max="256" width="9" style="27"/>
    <col min="257" max="257" width="21.109375" style="27" customWidth="1"/>
    <col min="258" max="258" width="120.5546875" style="27" customWidth="1"/>
    <col min="259" max="260" width="11.88671875" style="27" customWidth="1"/>
    <col min="261" max="261" width="43" style="27" customWidth="1"/>
    <col min="262" max="262" width="40" style="27" customWidth="1"/>
    <col min="263" max="263" width="9" style="27"/>
    <col min="264" max="264" width="40" style="27" customWidth="1"/>
    <col min="265" max="512" width="9" style="27"/>
    <col min="513" max="513" width="21.109375" style="27" customWidth="1"/>
    <col min="514" max="514" width="120.5546875" style="27" customWidth="1"/>
    <col min="515" max="516" width="11.88671875" style="27" customWidth="1"/>
    <col min="517" max="517" width="43" style="27" customWidth="1"/>
    <col min="518" max="518" width="40" style="27" customWidth="1"/>
    <col min="519" max="519" width="9" style="27"/>
    <col min="520" max="520" width="40" style="27" customWidth="1"/>
    <col min="521" max="768" width="9" style="27"/>
    <col min="769" max="769" width="21.109375" style="27" customWidth="1"/>
    <col min="770" max="770" width="120.5546875" style="27" customWidth="1"/>
    <col min="771" max="772" width="11.88671875" style="27" customWidth="1"/>
    <col min="773" max="773" width="43" style="27" customWidth="1"/>
    <col min="774" max="774" width="40" style="27" customWidth="1"/>
    <col min="775" max="775" width="9" style="27"/>
    <col min="776" max="776" width="40" style="27" customWidth="1"/>
    <col min="777" max="1024" width="9" style="27"/>
    <col min="1025" max="1025" width="21.109375" style="27" customWidth="1"/>
    <col min="1026" max="1026" width="120.5546875" style="27" customWidth="1"/>
    <col min="1027" max="1028" width="11.88671875" style="27" customWidth="1"/>
    <col min="1029" max="1029" width="43" style="27" customWidth="1"/>
    <col min="1030" max="1030" width="40" style="27" customWidth="1"/>
    <col min="1031" max="1031" width="9" style="27"/>
    <col min="1032" max="1032" width="40" style="27" customWidth="1"/>
    <col min="1033" max="1280" width="9" style="27"/>
    <col min="1281" max="1281" width="21.109375" style="27" customWidth="1"/>
    <col min="1282" max="1282" width="120.5546875" style="27" customWidth="1"/>
    <col min="1283" max="1284" width="11.88671875" style="27" customWidth="1"/>
    <col min="1285" max="1285" width="43" style="27" customWidth="1"/>
    <col min="1286" max="1286" width="40" style="27" customWidth="1"/>
    <col min="1287" max="1287" width="9" style="27"/>
    <col min="1288" max="1288" width="40" style="27" customWidth="1"/>
    <col min="1289" max="1536" width="9" style="27"/>
    <col min="1537" max="1537" width="21.109375" style="27" customWidth="1"/>
    <col min="1538" max="1538" width="120.5546875" style="27" customWidth="1"/>
    <col min="1539" max="1540" width="11.88671875" style="27" customWidth="1"/>
    <col min="1541" max="1541" width="43" style="27" customWidth="1"/>
    <col min="1542" max="1542" width="40" style="27" customWidth="1"/>
    <col min="1543" max="1543" width="9" style="27"/>
    <col min="1544" max="1544" width="40" style="27" customWidth="1"/>
    <col min="1545" max="1792" width="9" style="27"/>
    <col min="1793" max="1793" width="21.109375" style="27" customWidth="1"/>
    <col min="1794" max="1794" width="120.5546875" style="27" customWidth="1"/>
    <col min="1795" max="1796" width="11.88671875" style="27" customWidth="1"/>
    <col min="1797" max="1797" width="43" style="27" customWidth="1"/>
    <col min="1798" max="1798" width="40" style="27" customWidth="1"/>
    <col min="1799" max="1799" width="9" style="27"/>
    <col min="1800" max="1800" width="40" style="27" customWidth="1"/>
    <col min="1801" max="2048" width="9" style="27"/>
    <col min="2049" max="2049" width="21.109375" style="27" customWidth="1"/>
    <col min="2050" max="2050" width="120.5546875" style="27" customWidth="1"/>
    <col min="2051" max="2052" width="11.88671875" style="27" customWidth="1"/>
    <col min="2053" max="2053" width="43" style="27" customWidth="1"/>
    <col min="2054" max="2054" width="40" style="27" customWidth="1"/>
    <col min="2055" max="2055" width="9" style="27"/>
    <col min="2056" max="2056" width="40" style="27" customWidth="1"/>
    <col min="2057" max="2304" width="9" style="27"/>
    <col min="2305" max="2305" width="21.109375" style="27" customWidth="1"/>
    <col min="2306" max="2306" width="120.5546875" style="27" customWidth="1"/>
    <col min="2307" max="2308" width="11.88671875" style="27" customWidth="1"/>
    <col min="2309" max="2309" width="43" style="27" customWidth="1"/>
    <col min="2310" max="2310" width="40" style="27" customWidth="1"/>
    <col min="2311" max="2311" width="9" style="27"/>
    <col min="2312" max="2312" width="40" style="27" customWidth="1"/>
    <col min="2313" max="2560" width="9" style="27"/>
    <col min="2561" max="2561" width="21.109375" style="27" customWidth="1"/>
    <col min="2562" max="2562" width="120.5546875" style="27" customWidth="1"/>
    <col min="2563" max="2564" width="11.88671875" style="27" customWidth="1"/>
    <col min="2565" max="2565" width="43" style="27" customWidth="1"/>
    <col min="2566" max="2566" width="40" style="27" customWidth="1"/>
    <col min="2567" max="2567" width="9" style="27"/>
    <col min="2568" max="2568" width="40" style="27" customWidth="1"/>
    <col min="2569" max="2816" width="9" style="27"/>
    <col min="2817" max="2817" width="21.109375" style="27" customWidth="1"/>
    <col min="2818" max="2818" width="120.5546875" style="27" customWidth="1"/>
    <col min="2819" max="2820" width="11.88671875" style="27" customWidth="1"/>
    <col min="2821" max="2821" width="43" style="27" customWidth="1"/>
    <col min="2822" max="2822" width="40" style="27" customWidth="1"/>
    <col min="2823" max="2823" width="9" style="27"/>
    <col min="2824" max="2824" width="40" style="27" customWidth="1"/>
    <col min="2825" max="3072" width="9" style="27"/>
    <col min="3073" max="3073" width="21.109375" style="27" customWidth="1"/>
    <col min="3074" max="3074" width="120.5546875" style="27" customWidth="1"/>
    <col min="3075" max="3076" width="11.88671875" style="27" customWidth="1"/>
    <col min="3077" max="3077" width="43" style="27" customWidth="1"/>
    <col min="3078" max="3078" width="40" style="27" customWidth="1"/>
    <col min="3079" max="3079" width="9" style="27"/>
    <col min="3080" max="3080" width="40" style="27" customWidth="1"/>
    <col min="3081" max="3328" width="9" style="27"/>
    <col min="3329" max="3329" width="21.109375" style="27" customWidth="1"/>
    <col min="3330" max="3330" width="120.5546875" style="27" customWidth="1"/>
    <col min="3331" max="3332" width="11.88671875" style="27" customWidth="1"/>
    <col min="3333" max="3333" width="43" style="27" customWidth="1"/>
    <col min="3334" max="3334" width="40" style="27" customWidth="1"/>
    <col min="3335" max="3335" width="9" style="27"/>
    <col min="3336" max="3336" width="40" style="27" customWidth="1"/>
    <col min="3337" max="3584" width="9" style="27"/>
    <col min="3585" max="3585" width="21.109375" style="27" customWidth="1"/>
    <col min="3586" max="3586" width="120.5546875" style="27" customWidth="1"/>
    <col min="3587" max="3588" width="11.88671875" style="27" customWidth="1"/>
    <col min="3589" max="3589" width="43" style="27" customWidth="1"/>
    <col min="3590" max="3590" width="40" style="27" customWidth="1"/>
    <col min="3591" max="3591" width="9" style="27"/>
    <col min="3592" max="3592" width="40" style="27" customWidth="1"/>
    <col min="3593" max="3840" width="9" style="27"/>
    <col min="3841" max="3841" width="21.109375" style="27" customWidth="1"/>
    <col min="3842" max="3842" width="120.5546875" style="27" customWidth="1"/>
    <col min="3843" max="3844" width="11.88671875" style="27" customWidth="1"/>
    <col min="3845" max="3845" width="43" style="27" customWidth="1"/>
    <col min="3846" max="3846" width="40" style="27" customWidth="1"/>
    <col min="3847" max="3847" width="9" style="27"/>
    <col min="3848" max="3848" width="40" style="27" customWidth="1"/>
    <col min="3849" max="4096" width="9" style="27"/>
    <col min="4097" max="4097" width="21.109375" style="27" customWidth="1"/>
    <col min="4098" max="4098" width="120.5546875" style="27" customWidth="1"/>
    <col min="4099" max="4100" width="11.88671875" style="27" customWidth="1"/>
    <col min="4101" max="4101" width="43" style="27" customWidth="1"/>
    <col min="4102" max="4102" width="40" style="27" customWidth="1"/>
    <col min="4103" max="4103" width="9" style="27"/>
    <col min="4104" max="4104" width="40" style="27" customWidth="1"/>
    <col min="4105" max="4352" width="9" style="27"/>
    <col min="4353" max="4353" width="21.109375" style="27" customWidth="1"/>
    <col min="4354" max="4354" width="120.5546875" style="27" customWidth="1"/>
    <col min="4355" max="4356" width="11.88671875" style="27" customWidth="1"/>
    <col min="4357" max="4357" width="43" style="27" customWidth="1"/>
    <col min="4358" max="4358" width="40" style="27" customWidth="1"/>
    <col min="4359" max="4359" width="9" style="27"/>
    <col min="4360" max="4360" width="40" style="27" customWidth="1"/>
    <col min="4361" max="4608" width="9" style="27"/>
    <col min="4609" max="4609" width="21.109375" style="27" customWidth="1"/>
    <col min="4610" max="4610" width="120.5546875" style="27" customWidth="1"/>
    <col min="4611" max="4612" width="11.88671875" style="27" customWidth="1"/>
    <col min="4613" max="4613" width="43" style="27" customWidth="1"/>
    <col min="4614" max="4614" width="40" style="27" customWidth="1"/>
    <col min="4615" max="4615" width="9" style="27"/>
    <col min="4616" max="4616" width="40" style="27" customWidth="1"/>
    <col min="4617" max="4864" width="9" style="27"/>
    <col min="4865" max="4865" width="21.109375" style="27" customWidth="1"/>
    <col min="4866" max="4866" width="120.5546875" style="27" customWidth="1"/>
    <col min="4867" max="4868" width="11.88671875" style="27" customWidth="1"/>
    <col min="4869" max="4869" width="43" style="27" customWidth="1"/>
    <col min="4870" max="4870" width="40" style="27" customWidth="1"/>
    <col min="4871" max="4871" width="9" style="27"/>
    <col min="4872" max="4872" width="40" style="27" customWidth="1"/>
    <col min="4873" max="5120" width="9" style="27"/>
    <col min="5121" max="5121" width="21.109375" style="27" customWidth="1"/>
    <col min="5122" max="5122" width="120.5546875" style="27" customWidth="1"/>
    <col min="5123" max="5124" width="11.88671875" style="27" customWidth="1"/>
    <col min="5125" max="5125" width="43" style="27" customWidth="1"/>
    <col min="5126" max="5126" width="40" style="27" customWidth="1"/>
    <col min="5127" max="5127" width="9" style="27"/>
    <col min="5128" max="5128" width="40" style="27" customWidth="1"/>
    <col min="5129" max="5376" width="9" style="27"/>
    <col min="5377" max="5377" width="21.109375" style="27" customWidth="1"/>
    <col min="5378" max="5378" width="120.5546875" style="27" customWidth="1"/>
    <col min="5379" max="5380" width="11.88671875" style="27" customWidth="1"/>
    <col min="5381" max="5381" width="43" style="27" customWidth="1"/>
    <col min="5382" max="5382" width="40" style="27" customWidth="1"/>
    <col min="5383" max="5383" width="9" style="27"/>
    <col min="5384" max="5384" width="40" style="27" customWidth="1"/>
    <col min="5385" max="5632" width="9" style="27"/>
    <col min="5633" max="5633" width="21.109375" style="27" customWidth="1"/>
    <col min="5634" max="5634" width="120.5546875" style="27" customWidth="1"/>
    <col min="5635" max="5636" width="11.88671875" style="27" customWidth="1"/>
    <col min="5637" max="5637" width="43" style="27" customWidth="1"/>
    <col min="5638" max="5638" width="40" style="27" customWidth="1"/>
    <col min="5639" max="5639" width="9" style="27"/>
    <col min="5640" max="5640" width="40" style="27" customWidth="1"/>
    <col min="5641" max="5888" width="9" style="27"/>
    <col min="5889" max="5889" width="21.109375" style="27" customWidth="1"/>
    <col min="5890" max="5890" width="120.5546875" style="27" customWidth="1"/>
    <col min="5891" max="5892" width="11.88671875" style="27" customWidth="1"/>
    <col min="5893" max="5893" width="43" style="27" customWidth="1"/>
    <col min="5894" max="5894" width="40" style="27" customWidth="1"/>
    <col min="5895" max="5895" width="9" style="27"/>
    <col min="5896" max="5896" width="40" style="27" customWidth="1"/>
    <col min="5897" max="6144" width="9" style="27"/>
    <col min="6145" max="6145" width="21.109375" style="27" customWidth="1"/>
    <col min="6146" max="6146" width="120.5546875" style="27" customWidth="1"/>
    <col min="6147" max="6148" width="11.88671875" style="27" customWidth="1"/>
    <col min="6149" max="6149" width="43" style="27" customWidth="1"/>
    <col min="6150" max="6150" width="40" style="27" customWidth="1"/>
    <col min="6151" max="6151" width="9" style="27"/>
    <col min="6152" max="6152" width="40" style="27" customWidth="1"/>
    <col min="6153" max="6400" width="9" style="27"/>
    <col min="6401" max="6401" width="21.109375" style="27" customWidth="1"/>
    <col min="6402" max="6402" width="120.5546875" style="27" customWidth="1"/>
    <col min="6403" max="6404" width="11.88671875" style="27" customWidth="1"/>
    <col min="6405" max="6405" width="43" style="27" customWidth="1"/>
    <col min="6406" max="6406" width="40" style="27" customWidth="1"/>
    <col min="6407" max="6407" width="9" style="27"/>
    <col min="6408" max="6408" width="40" style="27" customWidth="1"/>
    <col min="6409" max="6656" width="9" style="27"/>
    <col min="6657" max="6657" width="21.109375" style="27" customWidth="1"/>
    <col min="6658" max="6658" width="120.5546875" style="27" customWidth="1"/>
    <col min="6659" max="6660" width="11.88671875" style="27" customWidth="1"/>
    <col min="6661" max="6661" width="43" style="27" customWidth="1"/>
    <col min="6662" max="6662" width="40" style="27" customWidth="1"/>
    <col min="6663" max="6663" width="9" style="27"/>
    <col min="6664" max="6664" width="40" style="27" customWidth="1"/>
    <col min="6665" max="6912" width="9" style="27"/>
    <col min="6913" max="6913" width="21.109375" style="27" customWidth="1"/>
    <col min="6914" max="6914" width="120.5546875" style="27" customWidth="1"/>
    <col min="6915" max="6916" width="11.88671875" style="27" customWidth="1"/>
    <col min="6917" max="6917" width="43" style="27" customWidth="1"/>
    <col min="6918" max="6918" width="40" style="27" customWidth="1"/>
    <col min="6919" max="6919" width="9" style="27"/>
    <col min="6920" max="6920" width="40" style="27" customWidth="1"/>
    <col min="6921" max="7168" width="9" style="27"/>
    <col min="7169" max="7169" width="21.109375" style="27" customWidth="1"/>
    <col min="7170" max="7170" width="120.5546875" style="27" customWidth="1"/>
    <col min="7171" max="7172" width="11.88671875" style="27" customWidth="1"/>
    <col min="7173" max="7173" width="43" style="27" customWidth="1"/>
    <col min="7174" max="7174" width="40" style="27" customWidth="1"/>
    <col min="7175" max="7175" width="9" style="27"/>
    <col min="7176" max="7176" width="40" style="27" customWidth="1"/>
    <col min="7177" max="7424" width="9" style="27"/>
    <col min="7425" max="7425" width="21.109375" style="27" customWidth="1"/>
    <col min="7426" max="7426" width="120.5546875" style="27" customWidth="1"/>
    <col min="7427" max="7428" width="11.88671875" style="27" customWidth="1"/>
    <col min="7429" max="7429" width="43" style="27" customWidth="1"/>
    <col min="7430" max="7430" width="40" style="27" customWidth="1"/>
    <col min="7431" max="7431" width="9" style="27"/>
    <col min="7432" max="7432" width="40" style="27" customWidth="1"/>
    <col min="7433" max="7680" width="9" style="27"/>
    <col min="7681" max="7681" width="21.109375" style="27" customWidth="1"/>
    <col min="7682" max="7682" width="120.5546875" style="27" customWidth="1"/>
    <col min="7683" max="7684" width="11.88671875" style="27" customWidth="1"/>
    <col min="7685" max="7685" width="43" style="27" customWidth="1"/>
    <col min="7686" max="7686" width="40" style="27" customWidth="1"/>
    <col min="7687" max="7687" width="9" style="27"/>
    <col min="7688" max="7688" width="40" style="27" customWidth="1"/>
    <col min="7689" max="7936" width="9" style="27"/>
    <col min="7937" max="7937" width="21.109375" style="27" customWidth="1"/>
    <col min="7938" max="7938" width="120.5546875" style="27" customWidth="1"/>
    <col min="7939" max="7940" width="11.88671875" style="27" customWidth="1"/>
    <col min="7941" max="7941" width="43" style="27" customWidth="1"/>
    <col min="7942" max="7942" width="40" style="27" customWidth="1"/>
    <col min="7943" max="7943" width="9" style="27"/>
    <col min="7944" max="7944" width="40" style="27" customWidth="1"/>
    <col min="7945" max="8192" width="9" style="27"/>
    <col min="8193" max="8193" width="21.109375" style="27" customWidth="1"/>
    <col min="8194" max="8194" width="120.5546875" style="27" customWidth="1"/>
    <col min="8195" max="8196" width="11.88671875" style="27" customWidth="1"/>
    <col min="8197" max="8197" width="43" style="27" customWidth="1"/>
    <col min="8198" max="8198" width="40" style="27" customWidth="1"/>
    <col min="8199" max="8199" width="9" style="27"/>
    <col min="8200" max="8200" width="40" style="27" customWidth="1"/>
    <col min="8201" max="8448" width="9" style="27"/>
    <col min="8449" max="8449" width="21.109375" style="27" customWidth="1"/>
    <col min="8450" max="8450" width="120.5546875" style="27" customWidth="1"/>
    <col min="8451" max="8452" width="11.88671875" style="27" customWidth="1"/>
    <col min="8453" max="8453" width="43" style="27" customWidth="1"/>
    <col min="8454" max="8454" width="40" style="27" customWidth="1"/>
    <col min="8455" max="8455" width="9" style="27"/>
    <col min="8456" max="8456" width="40" style="27" customWidth="1"/>
    <col min="8457" max="8704" width="9" style="27"/>
    <col min="8705" max="8705" width="21.109375" style="27" customWidth="1"/>
    <col min="8706" max="8706" width="120.5546875" style="27" customWidth="1"/>
    <col min="8707" max="8708" width="11.88671875" style="27" customWidth="1"/>
    <col min="8709" max="8709" width="43" style="27" customWidth="1"/>
    <col min="8710" max="8710" width="40" style="27" customWidth="1"/>
    <col min="8711" max="8711" width="9" style="27"/>
    <col min="8712" max="8712" width="40" style="27" customWidth="1"/>
    <col min="8713" max="8960" width="9" style="27"/>
    <col min="8961" max="8961" width="21.109375" style="27" customWidth="1"/>
    <col min="8962" max="8962" width="120.5546875" style="27" customWidth="1"/>
    <col min="8963" max="8964" width="11.88671875" style="27" customWidth="1"/>
    <col min="8965" max="8965" width="43" style="27" customWidth="1"/>
    <col min="8966" max="8966" width="40" style="27" customWidth="1"/>
    <col min="8967" max="8967" width="9" style="27"/>
    <col min="8968" max="8968" width="40" style="27" customWidth="1"/>
    <col min="8969" max="9216" width="9" style="27"/>
    <col min="9217" max="9217" width="21.109375" style="27" customWidth="1"/>
    <col min="9218" max="9218" width="120.5546875" style="27" customWidth="1"/>
    <col min="9219" max="9220" width="11.88671875" style="27" customWidth="1"/>
    <col min="9221" max="9221" width="43" style="27" customWidth="1"/>
    <col min="9222" max="9222" width="40" style="27" customWidth="1"/>
    <col min="9223" max="9223" width="9" style="27"/>
    <col min="9224" max="9224" width="40" style="27" customWidth="1"/>
    <col min="9225" max="9472" width="9" style="27"/>
    <col min="9473" max="9473" width="21.109375" style="27" customWidth="1"/>
    <col min="9474" max="9474" width="120.5546875" style="27" customWidth="1"/>
    <col min="9475" max="9476" width="11.88671875" style="27" customWidth="1"/>
    <col min="9477" max="9477" width="43" style="27" customWidth="1"/>
    <col min="9478" max="9478" width="40" style="27" customWidth="1"/>
    <col min="9479" max="9479" width="9" style="27"/>
    <col min="9480" max="9480" width="40" style="27" customWidth="1"/>
    <col min="9481" max="9728" width="9" style="27"/>
    <col min="9729" max="9729" width="21.109375" style="27" customWidth="1"/>
    <col min="9730" max="9730" width="120.5546875" style="27" customWidth="1"/>
    <col min="9731" max="9732" width="11.88671875" style="27" customWidth="1"/>
    <col min="9733" max="9733" width="43" style="27" customWidth="1"/>
    <col min="9734" max="9734" width="40" style="27" customWidth="1"/>
    <col min="9735" max="9735" width="9" style="27"/>
    <col min="9736" max="9736" width="40" style="27" customWidth="1"/>
    <col min="9737" max="9984" width="9" style="27"/>
    <col min="9985" max="9985" width="21.109375" style="27" customWidth="1"/>
    <col min="9986" max="9986" width="120.5546875" style="27" customWidth="1"/>
    <col min="9987" max="9988" width="11.88671875" style="27" customWidth="1"/>
    <col min="9989" max="9989" width="43" style="27" customWidth="1"/>
    <col min="9990" max="9990" width="40" style="27" customWidth="1"/>
    <col min="9991" max="9991" width="9" style="27"/>
    <col min="9992" max="9992" width="40" style="27" customWidth="1"/>
    <col min="9993" max="10240" width="9" style="27"/>
    <col min="10241" max="10241" width="21.109375" style="27" customWidth="1"/>
    <col min="10242" max="10242" width="120.5546875" style="27" customWidth="1"/>
    <col min="10243" max="10244" width="11.88671875" style="27" customWidth="1"/>
    <col min="10245" max="10245" width="43" style="27" customWidth="1"/>
    <col min="10246" max="10246" width="40" style="27" customWidth="1"/>
    <col min="10247" max="10247" width="9" style="27"/>
    <col min="10248" max="10248" width="40" style="27" customWidth="1"/>
    <col min="10249" max="10496" width="9" style="27"/>
    <col min="10497" max="10497" width="21.109375" style="27" customWidth="1"/>
    <col min="10498" max="10498" width="120.5546875" style="27" customWidth="1"/>
    <col min="10499" max="10500" width="11.88671875" style="27" customWidth="1"/>
    <col min="10501" max="10501" width="43" style="27" customWidth="1"/>
    <col min="10502" max="10502" width="40" style="27" customWidth="1"/>
    <col min="10503" max="10503" width="9" style="27"/>
    <col min="10504" max="10504" width="40" style="27" customWidth="1"/>
    <col min="10505" max="10752" width="9" style="27"/>
    <col min="10753" max="10753" width="21.109375" style="27" customWidth="1"/>
    <col min="10754" max="10754" width="120.5546875" style="27" customWidth="1"/>
    <col min="10755" max="10756" width="11.88671875" style="27" customWidth="1"/>
    <col min="10757" max="10757" width="43" style="27" customWidth="1"/>
    <col min="10758" max="10758" width="40" style="27" customWidth="1"/>
    <col min="10759" max="10759" width="9" style="27"/>
    <col min="10760" max="10760" width="40" style="27" customWidth="1"/>
    <col min="10761" max="11008" width="9" style="27"/>
    <col min="11009" max="11009" width="21.109375" style="27" customWidth="1"/>
    <col min="11010" max="11010" width="120.5546875" style="27" customWidth="1"/>
    <col min="11011" max="11012" width="11.88671875" style="27" customWidth="1"/>
    <col min="11013" max="11013" width="43" style="27" customWidth="1"/>
    <col min="11014" max="11014" width="40" style="27" customWidth="1"/>
    <col min="11015" max="11015" width="9" style="27"/>
    <col min="11016" max="11016" width="40" style="27" customWidth="1"/>
    <col min="11017" max="11264" width="9" style="27"/>
    <col min="11265" max="11265" width="21.109375" style="27" customWidth="1"/>
    <col min="11266" max="11266" width="120.5546875" style="27" customWidth="1"/>
    <col min="11267" max="11268" width="11.88671875" style="27" customWidth="1"/>
    <col min="11269" max="11269" width="43" style="27" customWidth="1"/>
    <col min="11270" max="11270" width="40" style="27" customWidth="1"/>
    <col min="11271" max="11271" width="9" style="27"/>
    <col min="11272" max="11272" width="40" style="27" customWidth="1"/>
    <col min="11273" max="11520" width="9" style="27"/>
    <col min="11521" max="11521" width="21.109375" style="27" customWidth="1"/>
    <col min="11522" max="11522" width="120.5546875" style="27" customWidth="1"/>
    <col min="11523" max="11524" width="11.88671875" style="27" customWidth="1"/>
    <col min="11525" max="11525" width="43" style="27" customWidth="1"/>
    <col min="11526" max="11526" width="40" style="27" customWidth="1"/>
    <col min="11527" max="11527" width="9" style="27"/>
    <col min="11528" max="11528" width="40" style="27" customWidth="1"/>
    <col min="11529" max="11776" width="9" style="27"/>
    <col min="11777" max="11777" width="21.109375" style="27" customWidth="1"/>
    <col min="11778" max="11778" width="120.5546875" style="27" customWidth="1"/>
    <col min="11779" max="11780" width="11.88671875" style="27" customWidth="1"/>
    <col min="11781" max="11781" width="43" style="27" customWidth="1"/>
    <col min="11782" max="11782" width="40" style="27" customWidth="1"/>
    <col min="11783" max="11783" width="9" style="27"/>
    <col min="11784" max="11784" width="40" style="27" customWidth="1"/>
    <col min="11785" max="12032" width="9" style="27"/>
    <col min="12033" max="12033" width="21.109375" style="27" customWidth="1"/>
    <col min="12034" max="12034" width="120.5546875" style="27" customWidth="1"/>
    <col min="12035" max="12036" width="11.88671875" style="27" customWidth="1"/>
    <col min="12037" max="12037" width="43" style="27" customWidth="1"/>
    <col min="12038" max="12038" width="40" style="27" customWidth="1"/>
    <col min="12039" max="12039" width="9" style="27"/>
    <col min="12040" max="12040" width="40" style="27" customWidth="1"/>
    <col min="12041" max="12288" width="9" style="27"/>
    <col min="12289" max="12289" width="21.109375" style="27" customWidth="1"/>
    <col min="12290" max="12290" width="120.5546875" style="27" customWidth="1"/>
    <col min="12291" max="12292" width="11.88671875" style="27" customWidth="1"/>
    <col min="12293" max="12293" width="43" style="27" customWidth="1"/>
    <col min="12294" max="12294" width="40" style="27" customWidth="1"/>
    <col min="12295" max="12295" width="9" style="27"/>
    <col min="12296" max="12296" width="40" style="27" customWidth="1"/>
    <col min="12297" max="12544" width="9" style="27"/>
    <col min="12545" max="12545" width="21.109375" style="27" customWidth="1"/>
    <col min="12546" max="12546" width="120.5546875" style="27" customWidth="1"/>
    <col min="12547" max="12548" width="11.88671875" style="27" customWidth="1"/>
    <col min="12549" max="12549" width="43" style="27" customWidth="1"/>
    <col min="12550" max="12550" width="40" style="27" customWidth="1"/>
    <col min="12551" max="12551" width="9" style="27"/>
    <col min="12552" max="12552" width="40" style="27" customWidth="1"/>
    <col min="12553" max="12800" width="9" style="27"/>
    <col min="12801" max="12801" width="21.109375" style="27" customWidth="1"/>
    <col min="12802" max="12802" width="120.5546875" style="27" customWidth="1"/>
    <col min="12803" max="12804" width="11.88671875" style="27" customWidth="1"/>
    <col min="12805" max="12805" width="43" style="27" customWidth="1"/>
    <col min="12806" max="12806" width="40" style="27" customWidth="1"/>
    <col min="12807" max="12807" width="9" style="27"/>
    <col min="12808" max="12808" width="40" style="27" customWidth="1"/>
    <col min="12809" max="13056" width="9" style="27"/>
    <col min="13057" max="13057" width="21.109375" style="27" customWidth="1"/>
    <col min="13058" max="13058" width="120.5546875" style="27" customWidth="1"/>
    <col min="13059" max="13060" width="11.88671875" style="27" customWidth="1"/>
    <col min="13061" max="13061" width="43" style="27" customWidth="1"/>
    <col min="13062" max="13062" width="40" style="27" customWidth="1"/>
    <col min="13063" max="13063" width="9" style="27"/>
    <col min="13064" max="13064" width="40" style="27" customWidth="1"/>
    <col min="13065" max="13312" width="9" style="27"/>
    <col min="13313" max="13313" width="21.109375" style="27" customWidth="1"/>
    <col min="13314" max="13314" width="120.5546875" style="27" customWidth="1"/>
    <col min="13315" max="13316" width="11.88671875" style="27" customWidth="1"/>
    <col min="13317" max="13317" width="43" style="27" customWidth="1"/>
    <col min="13318" max="13318" width="40" style="27" customWidth="1"/>
    <col min="13319" max="13319" width="9" style="27"/>
    <col min="13320" max="13320" width="40" style="27" customWidth="1"/>
    <col min="13321" max="13568" width="9" style="27"/>
    <col min="13569" max="13569" width="21.109375" style="27" customWidth="1"/>
    <col min="13570" max="13570" width="120.5546875" style="27" customWidth="1"/>
    <col min="13571" max="13572" width="11.88671875" style="27" customWidth="1"/>
    <col min="13573" max="13573" width="43" style="27" customWidth="1"/>
    <col min="13574" max="13574" width="40" style="27" customWidth="1"/>
    <col min="13575" max="13575" width="9" style="27"/>
    <col min="13576" max="13576" width="40" style="27" customWidth="1"/>
    <col min="13577" max="13824" width="9" style="27"/>
    <col min="13825" max="13825" width="21.109375" style="27" customWidth="1"/>
    <col min="13826" max="13826" width="120.5546875" style="27" customWidth="1"/>
    <col min="13827" max="13828" width="11.88671875" style="27" customWidth="1"/>
    <col min="13829" max="13829" width="43" style="27" customWidth="1"/>
    <col min="13830" max="13830" width="40" style="27" customWidth="1"/>
    <col min="13831" max="13831" width="9" style="27"/>
    <col min="13832" max="13832" width="40" style="27" customWidth="1"/>
    <col min="13833" max="14080" width="9" style="27"/>
    <col min="14081" max="14081" width="21.109375" style="27" customWidth="1"/>
    <col min="14082" max="14082" width="120.5546875" style="27" customWidth="1"/>
    <col min="14083" max="14084" width="11.88671875" style="27" customWidth="1"/>
    <col min="14085" max="14085" width="43" style="27" customWidth="1"/>
    <col min="14086" max="14086" width="40" style="27" customWidth="1"/>
    <col min="14087" max="14087" width="9" style="27"/>
    <col min="14088" max="14088" width="40" style="27" customWidth="1"/>
    <col min="14089" max="14336" width="9" style="27"/>
    <col min="14337" max="14337" width="21.109375" style="27" customWidth="1"/>
    <col min="14338" max="14338" width="120.5546875" style="27" customWidth="1"/>
    <col min="14339" max="14340" width="11.88671875" style="27" customWidth="1"/>
    <col min="14341" max="14341" width="43" style="27" customWidth="1"/>
    <col min="14342" max="14342" width="40" style="27" customWidth="1"/>
    <col min="14343" max="14343" width="9" style="27"/>
    <col min="14344" max="14344" width="40" style="27" customWidth="1"/>
    <col min="14345" max="14592" width="9" style="27"/>
    <col min="14593" max="14593" width="21.109375" style="27" customWidth="1"/>
    <col min="14594" max="14594" width="120.5546875" style="27" customWidth="1"/>
    <col min="14595" max="14596" width="11.88671875" style="27" customWidth="1"/>
    <col min="14597" max="14597" width="43" style="27" customWidth="1"/>
    <col min="14598" max="14598" width="40" style="27" customWidth="1"/>
    <col min="14599" max="14599" width="9" style="27"/>
    <col min="14600" max="14600" width="40" style="27" customWidth="1"/>
    <col min="14601" max="14848" width="9" style="27"/>
    <col min="14849" max="14849" width="21.109375" style="27" customWidth="1"/>
    <col min="14850" max="14850" width="120.5546875" style="27" customWidth="1"/>
    <col min="14851" max="14852" width="11.88671875" style="27" customWidth="1"/>
    <col min="14853" max="14853" width="43" style="27" customWidth="1"/>
    <col min="14854" max="14854" width="40" style="27" customWidth="1"/>
    <col min="14855" max="14855" width="9" style="27"/>
    <col min="14856" max="14856" width="40" style="27" customWidth="1"/>
    <col min="14857" max="15104" width="9" style="27"/>
    <col min="15105" max="15105" width="21.109375" style="27" customWidth="1"/>
    <col min="15106" max="15106" width="120.5546875" style="27" customWidth="1"/>
    <col min="15107" max="15108" width="11.88671875" style="27" customWidth="1"/>
    <col min="15109" max="15109" width="43" style="27" customWidth="1"/>
    <col min="15110" max="15110" width="40" style="27" customWidth="1"/>
    <col min="15111" max="15111" width="9" style="27"/>
    <col min="15112" max="15112" width="40" style="27" customWidth="1"/>
    <col min="15113" max="15360" width="9" style="27"/>
    <col min="15361" max="15361" width="21.109375" style="27" customWidth="1"/>
    <col min="15362" max="15362" width="120.5546875" style="27" customWidth="1"/>
    <col min="15363" max="15364" width="11.88671875" style="27" customWidth="1"/>
    <col min="15365" max="15365" width="43" style="27" customWidth="1"/>
    <col min="15366" max="15366" width="40" style="27" customWidth="1"/>
    <col min="15367" max="15367" width="9" style="27"/>
    <col min="15368" max="15368" width="40" style="27" customWidth="1"/>
    <col min="15369" max="15616" width="9" style="27"/>
    <col min="15617" max="15617" width="21.109375" style="27" customWidth="1"/>
    <col min="15618" max="15618" width="120.5546875" style="27" customWidth="1"/>
    <col min="15619" max="15620" width="11.88671875" style="27" customWidth="1"/>
    <col min="15621" max="15621" width="43" style="27" customWidth="1"/>
    <col min="15622" max="15622" width="40" style="27" customWidth="1"/>
    <col min="15623" max="15623" width="9" style="27"/>
    <col min="15624" max="15624" width="40" style="27" customWidth="1"/>
    <col min="15625" max="15872" width="9" style="27"/>
    <col min="15873" max="15873" width="21.109375" style="27" customWidth="1"/>
    <col min="15874" max="15874" width="120.5546875" style="27" customWidth="1"/>
    <col min="15875" max="15876" width="11.88671875" style="27" customWidth="1"/>
    <col min="15877" max="15877" width="43" style="27" customWidth="1"/>
    <col min="15878" max="15878" width="40" style="27" customWidth="1"/>
    <col min="15879" max="15879" width="9" style="27"/>
    <col min="15880" max="15880" width="40" style="27" customWidth="1"/>
    <col min="15881" max="16128" width="9" style="27"/>
    <col min="16129" max="16129" width="21.109375" style="27" customWidth="1"/>
    <col min="16130" max="16130" width="120.5546875" style="27" customWidth="1"/>
    <col min="16131" max="16132" width="11.88671875" style="27" customWidth="1"/>
    <col min="16133" max="16133" width="43" style="27" customWidth="1"/>
    <col min="16134" max="16134" width="40" style="27" customWidth="1"/>
    <col min="16135" max="16135" width="9" style="27"/>
    <col min="16136" max="16136" width="40" style="27" customWidth="1"/>
    <col min="16137" max="16383" width="9" style="27"/>
    <col min="16384" max="16384" width="9" style="27" customWidth="1"/>
  </cols>
  <sheetData>
    <row r="1" spans="1:9" s="16" customFormat="1" ht="69" customHeight="1" x14ac:dyDescent="0.25">
      <c r="A1" s="231" t="s">
        <v>10</v>
      </c>
      <c r="B1" s="354" t="s">
        <v>744</v>
      </c>
      <c r="C1" s="355"/>
      <c r="D1" s="355"/>
      <c r="E1" s="355"/>
      <c r="F1" s="355"/>
      <c r="G1" s="355"/>
      <c r="H1" s="356"/>
      <c r="I1" s="2"/>
    </row>
    <row r="2" spans="1:9" s="17" customFormat="1" ht="40.5" customHeight="1" x14ac:dyDescent="0.25">
      <c r="A2" s="357" t="s">
        <v>777</v>
      </c>
      <c r="B2" s="357"/>
      <c r="C2" s="357"/>
      <c r="D2" s="357"/>
      <c r="E2" s="357"/>
      <c r="F2" s="357"/>
      <c r="G2" s="357"/>
      <c r="H2" s="357"/>
      <c r="I2" s="357"/>
    </row>
    <row r="3" spans="1:9" s="18" customFormat="1" ht="18" customHeight="1" x14ac:dyDescent="0.3">
      <c r="A3" s="358" t="s">
        <v>776</v>
      </c>
      <c r="B3" s="358"/>
      <c r="C3" s="358"/>
      <c r="D3" s="358"/>
      <c r="E3" s="358"/>
      <c r="F3" s="358"/>
      <c r="G3" s="358"/>
      <c r="H3" s="358"/>
      <c r="I3" s="358"/>
    </row>
    <row r="4" spans="1:9" s="29" customFormat="1" ht="18" customHeight="1" x14ac:dyDescent="0.3">
      <c r="A4" s="358" t="s">
        <v>0</v>
      </c>
      <c r="B4" s="358"/>
      <c r="C4" s="358"/>
      <c r="D4" s="358"/>
      <c r="E4" s="358"/>
      <c r="F4" s="358"/>
      <c r="G4" s="358"/>
      <c r="H4" s="358"/>
      <c r="I4" s="358"/>
    </row>
    <row r="5" spans="1:9" s="19" customFormat="1" ht="160.94999999999999" customHeight="1" x14ac:dyDescent="0.3">
      <c r="A5" s="188" t="s">
        <v>1</v>
      </c>
      <c r="B5" s="188" t="s">
        <v>2</v>
      </c>
      <c r="C5" s="188" t="s">
        <v>3</v>
      </c>
      <c r="D5" s="97" t="s">
        <v>14</v>
      </c>
      <c r="E5" s="126" t="s">
        <v>648</v>
      </c>
      <c r="F5" s="276" t="s">
        <v>648</v>
      </c>
      <c r="G5" s="78" t="s">
        <v>649</v>
      </c>
      <c r="H5" s="78" t="s">
        <v>649</v>
      </c>
      <c r="I5" s="232"/>
    </row>
    <row r="6" spans="1:9" s="20" customFormat="1" ht="30.75" customHeight="1" x14ac:dyDescent="0.3">
      <c r="A6" s="257"/>
      <c r="B6" s="257"/>
      <c r="C6" s="96" t="s">
        <v>4</v>
      </c>
      <c r="D6" s="97" t="s">
        <v>5</v>
      </c>
      <c r="E6" s="80" t="s">
        <v>6</v>
      </c>
      <c r="F6" s="97" t="s">
        <v>778</v>
      </c>
      <c r="G6" s="80" t="s">
        <v>779</v>
      </c>
      <c r="H6" s="75" t="s">
        <v>7</v>
      </c>
      <c r="I6" s="233"/>
    </row>
    <row r="7" spans="1:9" s="21" customFormat="1" ht="21.75" hidden="1" customHeight="1" x14ac:dyDescent="0.3">
      <c r="A7" s="234" t="s">
        <v>15</v>
      </c>
      <c r="B7" s="235" t="s">
        <v>16</v>
      </c>
      <c r="C7" s="236"/>
      <c r="D7" s="97"/>
      <c r="E7" s="237"/>
      <c r="F7" s="237"/>
      <c r="G7" s="237"/>
      <c r="H7" s="238"/>
      <c r="I7" s="233"/>
    </row>
    <row r="8" spans="1:9" s="21" customFormat="1" ht="167.25" hidden="1" customHeight="1" x14ac:dyDescent="0.3">
      <c r="A8" s="239"/>
      <c r="B8" s="254" t="s">
        <v>317</v>
      </c>
      <c r="C8" s="236"/>
      <c r="D8" s="97"/>
      <c r="E8" s="237"/>
      <c r="F8" s="237"/>
      <c r="G8" s="237"/>
      <c r="H8" s="238"/>
      <c r="I8" s="233"/>
    </row>
    <row r="9" spans="1:9" s="21" customFormat="1" ht="48" hidden="1" customHeight="1" x14ac:dyDescent="0.3">
      <c r="A9" s="239"/>
      <c r="B9" s="254" t="s">
        <v>17</v>
      </c>
      <c r="C9" s="236"/>
      <c r="D9" s="97"/>
      <c r="E9" s="237"/>
      <c r="F9" s="237"/>
      <c r="G9" s="237"/>
      <c r="H9" s="238"/>
      <c r="I9" s="233"/>
    </row>
    <row r="10" spans="1:9" s="21" customFormat="1" ht="58.5" hidden="1" customHeight="1" x14ac:dyDescent="0.3">
      <c r="A10" s="239"/>
      <c r="B10" s="254" t="s">
        <v>18</v>
      </c>
      <c r="C10" s="236"/>
      <c r="D10" s="97"/>
      <c r="E10" s="237"/>
      <c r="F10" s="237"/>
      <c r="G10" s="237"/>
      <c r="H10" s="238"/>
      <c r="I10" s="233"/>
    </row>
    <row r="11" spans="1:9" s="21" customFormat="1" ht="101.25" hidden="1" customHeight="1" x14ac:dyDescent="0.3">
      <c r="A11" s="239"/>
      <c r="B11" s="240" t="s">
        <v>619</v>
      </c>
      <c r="C11" s="236"/>
      <c r="D11" s="97"/>
      <c r="E11" s="237"/>
      <c r="F11" s="237"/>
      <c r="G11" s="237"/>
      <c r="H11" s="238"/>
      <c r="I11" s="233"/>
    </row>
    <row r="12" spans="1:9" s="21" customFormat="1" ht="39" hidden="1" customHeight="1" x14ac:dyDescent="0.3">
      <c r="A12" s="239"/>
      <c r="B12" s="254" t="s">
        <v>19</v>
      </c>
      <c r="C12" s="236"/>
      <c r="D12" s="97"/>
      <c r="E12" s="237"/>
      <c r="F12" s="237"/>
      <c r="G12" s="237"/>
      <c r="H12" s="238"/>
      <c r="I12" s="233"/>
    </row>
    <row r="13" spans="1:9" s="21" customFormat="1" ht="24" hidden="1" customHeight="1" x14ac:dyDescent="0.3">
      <c r="A13" s="239"/>
      <c r="B13" s="254" t="s">
        <v>20</v>
      </c>
      <c r="C13" s="236"/>
      <c r="D13" s="97"/>
      <c r="E13" s="237"/>
      <c r="F13" s="237"/>
      <c r="G13" s="237"/>
      <c r="H13" s="238"/>
      <c r="I13" s="233"/>
    </row>
    <row r="14" spans="1:9" s="21" customFormat="1" ht="93.75" hidden="1" customHeight="1" x14ac:dyDescent="0.3">
      <c r="A14" s="239"/>
      <c r="B14" s="254" t="s">
        <v>21</v>
      </c>
      <c r="C14" s="236"/>
      <c r="D14" s="97"/>
      <c r="E14" s="237"/>
      <c r="F14" s="237"/>
      <c r="G14" s="237"/>
      <c r="H14" s="238"/>
      <c r="I14" s="233"/>
    </row>
    <row r="15" spans="1:9" s="21" customFormat="1" ht="39.75" hidden="1" customHeight="1" x14ac:dyDescent="0.3">
      <c r="A15" s="239"/>
      <c r="B15" s="254" t="s">
        <v>22</v>
      </c>
      <c r="C15" s="236"/>
      <c r="D15" s="97"/>
      <c r="E15" s="237"/>
      <c r="F15" s="237"/>
      <c r="G15" s="237"/>
      <c r="H15" s="238"/>
      <c r="I15" s="233"/>
    </row>
    <row r="16" spans="1:9" s="21" customFormat="1" ht="19.5" hidden="1" customHeight="1" x14ac:dyDescent="0.3">
      <c r="A16" s="239"/>
      <c r="B16" s="254" t="s">
        <v>23</v>
      </c>
      <c r="C16" s="236"/>
      <c r="D16" s="97"/>
      <c r="E16" s="237"/>
      <c r="F16" s="237"/>
      <c r="G16" s="237"/>
      <c r="H16" s="238"/>
      <c r="I16" s="233"/>
    </row>
    <row r="17" spans="1:9" s="21" customFormat="1" ht="50.25" hidden="1" customHeight="1" x14ac:dyDescent="0.3">
      <c r="A17" s="239"/>
      <c r="B17" s="254" t="s">
        <v>24</v>
      </c>
      <c r="C17" s="236"/>
      <c r="D17" s="97"/>
      <c r="E17" s="237"/>
      <c r="F17" s="237"/>
      <c r="G17" s="237"/>
      <c r="H17" s="238"/>
      <c r="I17" s="233"/>
    </row>
    <row r="18" spans="1:9" s="21" customFormat="1" ht="18.75" hidden="1" customHeight="1" x14ac:dyDescent="0.3">
      <c r="A18" s="239"/>
      <c r="B18" s="254" t="s">
        <v>25</v>
      </c>
      <c r="C18" s="236"/>
      <c r="D18" s="97"/>
      <c r="E18" s="237"/>
      <c r="F18" s="237"/>
      <c r="G18" s="237"/>
      <c r="H18" s="238"/>
      <c r="I18" s="233"/>
    </row>
    <row r="19" spans="1:9" s="21" customFormat="1" ht="33" hidden="1" customHeight="1" x14ac:dyDescent="0.3">
      <c r="A19" s="239"/>
      <c r="B19" s="254" t="s">
        <v>26</v>
      </c>
      <c r="C19" s="236"/>
      <c r="D19" s="97"/>
      <c r="E19" s="237"/>
      <c r="F19" s="237"/>
      <c r="G19" s="237"/>
      <c r="H19" s="238"/>
      <c r="I19" s="233"/>
    </row>
    <row r="20" spans="1:9" s="21" customFormat="1" ht="19.5" hidden="1" customHeight="1" x14ac:dyDescent="0.3">
      <c r="A20" s="239"/>
      <c r="B20" s="254" t="s">
        <v>27</v>
      </c>
      <c r="C20" s="236"/>
      <c r="D20" s="97"/>
      <c r="E20" s="237"/>
      <c r="F20" s="237"/>
      <c r="G20" s="237"/>
      <c r="H20" s="238"/>
      <c r="I20" s="233"/>
    </row>
    <row r="21" spans="1:9" s="21" customFormat="1" ht="36.75" hidden="1" customHeight="1" x14ac:dyDescent="0.3">
      <c r="A21" s="239"/>
      <c r="B21" s="254" t="s">
        <v>28</v>
      </c>
      <c r="C21" s="236"/>
      <c r="D21" s="97"/>
      <c r="E21" s="237"/>
      <c r="F21" s="237"/>
      <c r="G21" s="237"/>
      <c r="H21" s="238"/>
      <c r="I21" s="233"/>
    </row>
    <row r="22" spans="1:9" s="21" customFormat="1" ht="36.75" hidden="1" customHeight="1" x14ac:dyDescent="0.3">
      <c r="A22" s="239"/>
      <c r="B22" s="254" t="s">
        <v>29</v>
      </c>
      <c r="C22" s="236"/>
      <c r="D22" s="97"/>
      <c r="E22" s="237"/>
      <c r="F22" s="237"/>
      <c r="G22" s="237"/>
      <c r="H22" s="238"/>
      <c r="I22" s="233"/>
    </row>
    <row r="23" spans="1:9" s="21" customFormat="1" ht="40.5" hidden="1" customHeight="1" x14ac:dyDescent="0.3">
      <c r="A23" s="239"/>
      <c r="B23" s="254" t="s">
        <v>30</v>
      </c>
      <c r="C23" s="236"/>
      <c r="D23" s="97"/>
      <c r="E23" s="237"/>
      <c r="F23" s="237"/>
      <c r="G23" s="237"/>
      <c r="H23" s="238"/>
      <c r="I23" s="233"/>
    </row>
    <row r="24" spans="1:9" s="21" customFormat="1" ht="98.25" hidden="1" customHeight="1" x14ac:dyDescent="0.3">
      <c r="A24" s="239"/>
      <c r="B24" s="254" t="s">
        <v>31</v>
      </c>
      <c r="C24" s="236"/>
      <c r="D24" s="97"/>
      <c r="E24" s="237"/>
      <c r="F24" s="237"/>
      <c r="G24" s="237"/>
      <c r="H24" s="238"/>
      <c r="I24" s="233"/>
    </row>
    <row r="25" spans="1:9" s="21" customFormat="1" ht="66.75" hidden="1" customHeight="1" x14ac:dyDescent="0.3">
      <c r="A25" s="239"/>
      <c r="B25" s="254" t="s">
        <v>32</v>
      </c>
      <c r="C25" s="236"/>
      <c r="D25" s="97"/>
      <c r="E25" s="237"/>
      <c r="F25" s="237"/>
      <c r="G25" s="237"/>
      <c r="H25" s="238"/>
      <c r="I25" s="233"/>
    </row>
    <row r="26" spans="1:9" s="21" customFormat="1" ht="29.25" hidden="1" customHeight="1" x14ac:dyDescent="0.3">
      <c r="A26" s="239"/>
      <c r="B26" s="254" t="s">
        <v>33</v>
      </c>
      <c r="C26" s="236"/>
      <c r="D26" s="97"/>
      <c r="E26" s="237"/>
      <c r="F26" s="237"/>
      <c r="G26" s="237"/>
      <c r="H26" s="238"/>
      <c r="I26" s="233"/>
    </row>
    <row r="27" spans="1:9" s="21" customFormat="1" ht="54.75" hidden="1" customHeight="1" x14ac:dyDescent="0.3">
      <c r="A27" s="239"/>
      <c r="B27" s="254" t="s">
        <v>34</v>
      </c>
      <c r="C27" s="236"/>
      <c r="D27" s="97"/>
      <c r="E27" s="237"/>
      <c r="F27" s="237"/>
      <c r="G27" s="237"/>
      <c r="H27" s="238"/>
      <c r="I27" s="233"/>
    </row>
    <row r="28" spans="1:9" s="21" customFormat="1" ht="20.25" hidden="1" customHeight="1" x14ac:dyDescent="0.3">
      <c r="A28" s="239"/>
      <c r="B28" s="254" t="s">
        <v>35</v>
      </c>
      <c r="C28" s="236"/>
      <c r="D28" s="97"/>
      <c r="E28" s="237"/>
      <c r="F28" s="237"/>
      <c r="G28" s="237"/>
      <c r="H28" s="238"/>
      <c r="I28" s="233"/>
    </row>
    <row r="29" spans="1:9" s="21" customFormat="1" ht="19.5" hidden="1" customHeight="1" x14ac:dyDescent="0.3">
      <c r="A29" s="236"/>
      <c r="B29" s="254" t="s">
        <v>36</v>
      </c>
      <c r="C29" s="236"/>
      <c r="D29" s="97"/>
      <c r="E29" s="237"/>
      <c r="F29" s="237"/>
      <c r="G29" s="237"/>
      <c r="H29" s="238"/>
      <c r="I29" s="233"/>
    </row>
    <row r="30" spans="1:9" s="21" customFormat="1" ht="27" hidden="1" customHeight="1" x14ac:dyDescent="0.3">
      <c r="A30" s="239" t="s">
        <v>289</v>
      </c>
      <c r="B30" s="254" t="s">
        <v>752</v>
      </c>
      <c r="C30" s="236" t="s">
        <v>37</v>
      </c>
      <c r="D30" s="241"/>
      <c r="E30" s="237">
        <v>5215</v>
      </c>
      <c r="F30" s="237"/>
      <c r="G30" s="237"/>
      <c r="H30" s="238">
        <f t="shared" ref="H30:H36" si="0">E30*D30</f>
        <v>0</v>
      </c>
      <c r="I30" s="233"/>
    </row>
    <row r="31" spans="1:9" s="21" customFormat="1" ht="52.5" hidden="1" customHeight="1" x14ac:dyDescent="0.3">
      <c r="A31" s="239" t="s">
        <v>290</v>
      </c>
      <c r="B31" s="254" t="s">
        <v>38</v>
      </c>
      <c r="C31" s="236" t="s">
        <v>37</v>
      </c>
      <c r="D31" s="241"/>
      <c r="E31" s="237">
        <v>5162.8500000000004</v>
      </c>
      <c r="F31" s="237"/>
      <c r="G31" s="237"/>
      <c r="H31" s="238">
        <f t="shared" si="0"/>
        <v>0</v>
      </c>
      <c r="I31" s="233"/>
    </row>
    <row r="32" spans="1:9" s="21" customFormat="1" ht="12" hidden="1" x14ac:dyDescent="0.3">
      <c r="A32" s="239" t="s">
        <v>291</v>
      </c>
      <c r="B32" s="254" t="s">
        <v>39</v>
      </c>
      <c r="C32" s="236" t="s">
        <v>37</v>
      </c>
      <c r="D32" s="241"/>
      <c r="E32" s="237">
        <f>E31*0.9</f>
        <v>4646.5650000000005</v>
      </c>
      <c r="F32" s="237">
        <f>E32*1.1</f>
        <v>5111.2215000000006</v>
      </c>
      <c r="G32" s="237">
        <f>D32*F32</f>
        <v>0</v>
      </c>
      <c r="H32" s="238">
        <f t="shared" si="0"/>
        <v>0</v>
      </c>
      <c r="I32" s="233"/>
    </row>
    <row r="33" spans="1:9" s="21" customFormat="1" ht="0.75" hidden="1" customHeight="1" x14ac:dyDescent="0.3">
      <c r="A33" s="239" t="s">
        <v>292</v>
      </c>
      <c r="B33" s="254" t="s">
        <v>40</v>
      </c>
      <c r="C33" s="236" t="s">
        <v>37</v>
      </c>
      <c r="D33" s="241"/>
      <c r="E33" s="237">
        <f>E32*0.9</f>
        <v>4181.9085000000005</v>
      </c>
      <c r="F33" s="237"/>
      <c r="G33" s="237"/>
      <c r="H33" s="238">
        <f t="shared" si="0"/>
        <v>0</v>
      </c>
      <c r="I33" s="233"/>
    </row>
    <row r="34" spans="1:9" s="22" customFormat="1" ht="12.6" hidden="1" x14ac:dyDescent="0.3">
      <c r="A34" s="239" t="s">
        <v>293</v>
      </c>
      <c r="B34" s="254" t="s">
        <v>753</v>
      </c>
      <c r="C34" s="236" t="s">
        <v>37</v>
      </c>
      <c r="D34" s="241"/>
      <c r="E34" s="237">
        <f>6464*1.1</f>
        <v>7110.4000000000005</v>
      </c>
      <c r="F34" s="237"/>
      <c r="G34" s="237"/>
      <c r="H34" s="238">
        <f t="shared" si="0"/>
        <v>0</v>
      </c>
      <c r="I34" s="168"/>
    </row>
    <row r="35" spans="1:9" s="22" customFormat="1" ht="12.6" hidden="1" x14ac:dyDescent="0.3">
      <c r="A35" s="239" t="s">
        <v>294</v>
      </c>
      <c r="B35" s="254" t="s">
        <v>42</v>
      </c>
      <c r="C35" s="236" t="s">
        <v>37</v>
      </c>
      <c r="D35" s="241"/>
      <c r="E35" s="237">
        <f>ROUND(6500-(6500*0.55/100),0)</f>
        <v>6464</v>
      </c>
      <c r="F35" s="237"/>
      <c r="G35" s="237"/>
      <c r="H35" s="238">
        <f t="shared" si="0"/>
        <v>0</v>
      </c>
      <c r="I35" s="168"/>
    </row>
    <row r="36" spans="1:9" s="22" customFormat="1" ht="12.6" hidden="1" x14ac:dyDescent="0.3">
      <c r="A36" s="239" t="s">
        <v>295</v>
      </c>
      <c r="B36" s="254" t="s">
        <v>43</v>
      </c>
      <c r="C36" s="236" t="s">
        <v>37</v>
      </c>
      <c r="D36" s="241"/>
      <c r="E36" s="237">
        <f>E35*0.9</f>
        <v>5817.6</v>
      </c>
      <c r="F36" s="237"/>
      <c r="G36" s="237"/>
      <c r="H36" s="238">
        <f t="shared" si="0"/>
        <v>0</v>
      </c>
      <c r="I36" s="168"/>
    </row>
    <row r="37" spans="1:9" s="22" customFormat="1" ht="69" hidden="1" customHeight="1" x14ac:dyDescent="0.3">
      <c r="A37" s="239"/>
      <c r="B37" s="254" t="s">
        <v>44</v>
      </c>
      <c r="C37" s="236"/>
      <c r="D37" s="97"/>
      <c r="E37" s="237" t="s">
        <v>682</v>
      </c>
      <c r="F37" s="237"/>
      <c r="G37" s="237"/>
      <c r="H37" s="238"/>
      <c r="I37" s="168"/>
    </row>
    <row r="38" spans="1:9" s="22" customFormat="1" ht="26.25" hidden="1" customHeight="1" x14ac:dyDescent="0.3">
      <c r="A38" s="257" t="s">
        <v>288</v>
      </c>
      <c r="B38" s="235" t="s">
        <v>45</v>
      </c>
      <c r="C38" s="236" t="s">
        <v>46</v>
      </c>
      <c r="D38" s="241"/>
      <c r="E38" s="237">
        <v>4131</v>
      </c>
      <c r="F38" s="237"/>
      <c r="G38" s="237"/>
      <c r="H38" s="238">
        <f>E38*D38</f>
        <v>0</v>
      </c>
      <c r="I38" s="168"/>
    </row>
    <row r="39" spans="1:9" s="22" customFormat="1" ht="66" hidden="1" customHeight="1" x14ac:dyDescent="0.3">
      <c r="A39" s="257" t="s">
        <v>41</v>
      </c>
      <c r="B39" s="235" t="s">
        <v>47</v>
      </c>
      <c r="C39" s="236" t="s">
        <v>48</v>
      </c>
      <c r="D39" s="241"/>
      <c r="E39" s="237">
        <v>3853</v>
      </c>
      <c r="F39" s="237"/>
      <c r="G39" s="237"/>
      <c r="H39" s="238">
        <f>E39*D39</f>
        <v>0</v>
      </c>
      <c r="I39" s="168"/>
    </row>
    <row r="40" spans="1:9" s="21" customFormat="1" ht="40.5" hidden="1" customHeight="1" x14ac:dyDescent="0.3">
      <c r="A40" s="257" t="s">
        <v>49</v>
      </c>
      <c r="B40" s="235" t="s">
        <v>735</v>
      </c>
      <c r="C40" s="236"/>
      <c r="D40" s="97"/>
      <c r="E40" s="237"/>
      <c r="F40" s="237"/>
      <c r="G40" s="237"/>
      <c r="H40" s="238"/>
      <c r="I40" s="233"/>
    </row>
    <row r="41" spans="1:9" s="21" customFormat="1" ht="177" hidden="1" customHeight="1" x14ac:dyDescent="0.3">
      <c r="A41" s="257"/>
      <c r="B41" s="254" t="s">
        <v>736</v>
      </c>
      <c r="C41" s="236"/>
      <c r="D41" s="97"/>
      <c r="E41" s="237"/>
      <c r="F41" s="237"/>
      <c r="G41" s="237"/>
      <c r="H41" s="238">
        <f t="shared" ref="H41:H52" si="1">E41*D41</f>
        <v>0</v>
      </c>
      <c r="I41" s="233"/>
    </row>
    <row r="42" spans="1:9" s="21" customFormat="1" ht="0.75" hidden="1" customHeight="1" x14ac:dyDescent="0.3">
      <c r="A42" s="257"/>
      <c r="B42" s="242" t="s">
        <v>50</v>
      </c>
      <c r="C42" s="236"/>
      <c r="D42" s="97"/>
      <c r="E42" s="237"/>
      <c r="F42" s="237"/>
      <c r="G42" s="237"/>
      <c r="H42" s="238">
        <f t="shared" si="1"/>
        <v>0</v>
      </c>
      <c r="I42" s="233"/>
    </row>
    <row r="43" spans="1:9" s="21" customFormat="1" ht="51.75" hidden="1" customHeight="1" x14ac:dyDescent="0.3">
      <c r="A43" s="257"/>
      <c r="B43" s="242" t="s">
        <v>737</v>
      </c>
      <c r="C43" s="236"/>
      <c r="D43" s="97"/>
      <c r="E43" s="237"/>
      <c r="F43" s="237"/>
      <c r="G43" s="237"/>
      <c r="H43" s="238">
        <f t="shared" si="1"/>
        <v>0</v>
      </c>
      <c r="I43" s="233"/>
    </row>
    <row r="44" spans="1:9" s="21" customFormat="1" ht="50.25" hidden="1" customHeight="1" x14ac:dyDescent="0.3">
      <c r="A44" s="257"/>
      <c r="B44" s="242" t="s">
        <v>51</v>
      </c>
      <c r="C44" s="236"/>
      <c r="D44" s="97"/>
      <c r="E44" s="237"/>
      <c r="F44" s="237"/>
      <c r="G44" s="237"/>
      <c r="H44" s="238">
        <f t="shared" si="1"/>
        <v>0</v>
      </c>
      <c r="I44" s="233"/>
    </row>
    <row r="45" spans="1:9" s="21" customFormat="1" ht="26.25" hidden="1" customHeight="1" x14ac:dyDescent="0.3">
      <c r="A45" s="236" t="s">
        <v>52</v>
      </c>
      <c r="B45" s="254" t="s">
        <v>53</v>
      </c>
      <c r="C45" s="236" t="s">
        <v>37</v>
      </c>
      <c r="D45" s="241"/>
      <c r="E45" s="237">
        <v>18464.600000000002</v>
      </c>
      <c r="F45" s="237">
        <f>E45*1.1</f>
        <v>20311.060000000005</v>
      </c>
      <c r="G45" s="237">
        <f>D45*F45</f>
        <v>0</v>
      </c>
      <c r="H45" s="238">
        <f t="shared" si="1"/>
        <v>0</v>
      </c>
      <c r="I45" s="233"/>
    </row>
    <row r="46" spans="1:9" s="21" customFormat="1" ht="33" hidden="1" customHeight="1" x14ac:dyDescent="0.3">
      <c r="A46" s="236" t="s">
        <v>296</v>
      </c>
      <c r="B46" s="254" t="s">
        <v>54</v>
      </c>
      <c r="C46" s="236" t="s">
        <v>37</v>
      </c>
      <c r="D46" s="241"/>
      <c r="E46" s="237">
        <f>20000- (20000*0.55/100)</f>
        <v>19890</v>
      </c>
      <c r="F46" s="237"/>
      <c r="G46" s="237"/>
      <c r="H46" s="238">
        <f t="shared" si="1"/>
        <v>0</v>
      </c>
      <c r="I46" s="233"/>
    </row>
    <row r="47" spans="1:9" s="21" customFormat="1" ht="52.5" hidden="1" customHeight="1" x14ac:dyDescent="0.3">
      <c r="A47" s="236"/>
      <c r="B47" s="254" t="s">
        <v>56</v>
      </c>
      <c r="C47" s="236"/>
      <c r="D47" s="97"/>
      <c r="E47" s="237"/>
      <c r="F47" s="237"/>
      <c r="G47" s="237"/>
      <c r="H47" s="238">
        <f t="shared" si="1"/>
        <v>0</v>
      </c>
      <c r="I47" s="233"/>
    </row>
    <row r="48" spans="1:9" s="21" customFormat="1" ht="42" hidden="1" customHeight="1" x14ac:dyDescent="0.3">
      <c r="A48" s="257" t="s">
        <v>55</v>
      </c>
      <c r="B48" s="235" t="s">
        <v>57</v>
      </c>
      <c r="C48" s="236"/>
      <c r="D48" s="97"/>
      <c r="E48" s="237"/>
      <c r="F48" s="237"/>
      <c r="G48" s="237"/>
      <c r="H48" s="238">
        <f t="shared" si="1"/>
        <v>0</v>
      </c>
      <c r="I48" s="233"/>
    </row>
    <row r="49" spans="1:9" s="21" customFormat="1" ht="146.25" hidden="1" customHeight="1" x14ac:dyDescent="0.3">
      <c r="A49" s="257"/>
      <c r="B49" s="254" t="s">
        <v>58</v>
      </c>
      <c r="C49" s="236"/>
      <c r="D49" s="97"/>
      <c r="E49" s="237"/>
      <c r="F49" s="237"/>
      <c r="G49" s="237"/>
      <c r="H49" s="238">
        <f t="shared" si="1"/>
        <v>0</v>
      </c>
      <c r="I49" s="233"/>
    </row>
    <row r="50" spans="1:9" s="21" customFormat="1" ht="69.75" hidden="1" customHeight="1" x14ac:dyDescent="0.3">
      <c r="A50" s="257"/>
      <c r="B50" s="242" t="s">
        <v>50</v>
      </c>
      <c r="C50" s="236"/>
      <c r="D50" s="97"/>
      <c r="E50" s="237"/>
      <c r="F50" s="237"/>
      <c r="G50" s="237"/>
      <c r="H50" s="238">
        <f t="shared" si="1"/>
        <v>0</v>
      </c>
      <c r="I50" s="233"/>
    </row>
    <row r="51" spans="1:9" s="21" customFormat="1" ht="50.25" hidden="1" customHeight="1" x14ac:dyDescent="0.3">
      <c r="A51" s="257"/>
      <c r="B51" s="242" t="s">
        <v>59</v>
      </c>
      <c r="C51" s="236"/>
      <c r="D51" s="97"/>
      <c r="E51" s="237"/>
      <c r="F51" s="237"/>
      <c r="G51" s="237"/>
      <c r="H51" s="238">
        <f t="shared" si="1"/>
        <v>0</v>
      </c>
      <c r="I51" s="233"/>
    </row>
    <row r="52" spans="1:9" s="21" customFormat="1" ht="0.75" hidden="1" customHeight="1" x14ac:dyDescent="0.3">
      <c r="A52" s="257"/>
      <c r="B52" s="242" t="s">
        <v>51</v>
      </c>
      <c r="C52" s="236"/>
      <c r="D52" s="97"/>
      <c r="E52" s="237"/>
      <c r="F52" s="237"/>
      <c r="G52" s="237"/>
      <c r="H52" s="238">
        <f t="shared" si="1"/>
        <v>0</v>
      </c>
      <c r="I52" s="233"/>
    </row>
    <row r="53" spans="1:9" s="21" customFormat="1" ht="42.75" hidden="1" customHeight="1" x14ac:dyDescent="0.3">
      <c r="A53" s="236" t="s">
        <v>297</v>
      </c>
      <c r="B53" s="254" t="s">
        <v>53</v>
      </c>
      <c r="C53" s="236" t="s">
        <v>37</v>
      </c>
      <c r="D53" s="241"/>
      <c r="E53" s="237">
        <v>18464.600000000002</v>
      </c>
      <c r="F53" s="237"/>
      <c r="G53" s="237"/>
      <c r="H53" s="238">
        <f t="shared" ref="H53:H68" si="2">E53*D53</f>
        <v>0</v>
      </c>
      <c r="I53" s="233"/>
    </row>
    <row r="54" spans="1:9" s="21" customFormat="1" ht="22.5" hidden="1" customHeight="1" x14ac:dyDescent="0.3">
      <c r="A54" s="236" t="s">
        <v>298</v>
      </c>
      <c r="B54" s="254" t="s">
        <v>54</v>
      </c>
      <c r="C54" s="236" t="s">
        <v>37</v>
      </c>
      <c r="D54" s="241"/>
      <c r="E54" s="237">
        <f>30000*120%</f>
        <v>36000</v>
      </c>
      <c r="F54" s="237"/>
      <c r="G54" s="237"/>
      <c r="H54" s="238">
        <f t="shared" si="2"/>
        <v>0</v>
      </c>
      <c r="I54" s="233"/>
    </row>
    <row r="55" spans="1:9" s="21" customFormat="1" ht="54.75" hidden="1" customHeight="1" x14ac:dyDescent="0.3">
      <c r="A55" s="236"/>
      <c r="B55" s="254" t="s">
        <v>60</v>
      </c>
      <c r="C55" s="236"/>
      <c r="D55" s="97"/>
      <c r="E55" s="237"/>
      <c r="F55" s="237"/>
      <c r="G55" s="237"/>
      <c r="H55" s="238">
        <f t="shared" si="2"/>
        <v>0</v>
      </c>
      <c r="I55" s="233"/>
    </row>
    <row r="56" spans="1:9" s="22" customFormat="1" ht="0.75" hidden="1" customHeight="1" x14ac:dyDescent="0.3">
      <c r="A56" s="257" t="s">
        <v>61</v>
      </c>
      <c r="B56" s="235" t="s">
        <v>62</v>
      </c>
      <c r="C56" s="257"/>
      <c r="D56" s="97"/>
      <c r="E56" s="243"/>
      <c r="F56" s="243"/>
      <c r="G56" s="243"/>
      <c r="H56" s="238">
        <f t="shared" si="2"/>
        <v>0</v>
      </c>
      <c r="I56" s="168"/>
    </row>
    <row r="57" spans="1:9" s="21" customFormat="1" ht="12" hidden="1" x14ac:dyDescent="0.3">
      <c r="A57" s="236" t="s">
        <v>299</v>
      </c>
      <c r="B57" s="254" t="s">
        <v>63</v>
      </c>
      <c r="C57" s="244" t="s">
        <v>12</v>
      </c>
      <c r="D57" s="241"/>
      <c r="E57" s="237">
        <f>2752.5*1.2</f>
        <v>3303</v>
      </c>
      <c r="F57" s="237"/>
      <c r="G57" s="237"/>
      <c r="H57" s="238">
        <f t="shared" si="2"/>
        <v>0</v>
      </c>
      <c r="I57" s="233"/>
    </row>
    <row r="58" spans="1:9" s="21" customFormat="1" ht="12" hidden="1" x14ac:dyDescent="0.3">
      <c r="A58" s="236" t="s">
        <v>300</v>
      </c>
      <c r="B58" s="254" t="s">
        <v>64</v>
      </c>
      <c r="C58" s="244" t="s">
        <v>12</v>
      </c>
      <c r="D58" s="241"/>
      <c r="E58" s="237">
        <f>3670*1.2</f>
        <v>4404</v>
      </c>
      <c r="F58" s="237"/>
      <c r="G58" s="237"/>
      <c r="H58" s="238">
        <f t="shared" si="2"/>
        <v>0</v>
      </c>
      <c r="I58" s="233"/>
    </row>
    <row r="59" spans="1:9" s="21" customFormat="1" ht="16.5" hidden="1" customHeight="1" x14ac:dyDescent="0.3">
      <c r="A59" s="257" t="s">
        <v>65</v>
      </c>
      <c r="B59" s="235" t="s">
        <v>66</v>
      </c>
      <c r="C59" s="236"/>
      <c r="D59" s="97"/>
      <c r="E59" s="237"/>
      <c r="F59" s="237"/>
      <c r="G59" s="237"/>
      <c r="H59" s="238">
        <f t="shared" si="2"/>
        <v>0</v>
      </c>
      <c r="I59" s="233"/>
    </row>
    <row r="60" spans="1:9" s="21" customFormat="1" ht="55.5" hidden="1" customHeight="1" x14ac:dyDescent="0.3">
      <c r="A60" s="257"/>
      <c r="B60" s="254" t="s">
        <v>67</v>
      </c>
      <c r="C60" s="236"/>
      <c r="D60" s="97"/>
      <c r="E60" s="237"/>
      <c r="F60" s="237"/>
      <c r="G60" s="237"/>
      <c r="H60" s="238">
        <f t="shared" si="2"/>
        <v>0</v>
      </c>
      <c r="I60" s="233"/>
    </row>
    <row r="61" spans="1:9" s="21" customFormat="1" ht="25.5" hidden="1" customHeight="1" x14ac:dyDescent="0.3">
      <c r="A61" s="236" t="s">
        <v>301</v>
      </c>
      <c r="B61" s="254" t="s">
        <v>68</v>
      </c>
      <c r="C61" s="236" t="s">
        <v>13</v>
      </c>
      <c r="D61" s="241"/>
      <c r="E61" s="237">
        <v>9181.5223500000011</v>
      </c>
      <c r="F61" s="237">
        <f t="shared" ref="F61:F64" si="3">E61*1.1</f>
        <v>10099.674585000002</v>
      </c>
      <c r="G61" s="237">
        <f t="shared" ref="G61:G64" si="4">D61*F61</f>
        <v>0</v>
      </c>
      <c r="H61" s="238">
        <f t="shared" si="2"/>
        <v>0</v>
      </c>
      <c r="I61" s="233"/>
    </row>
    <row r="62" spans="1:9" s="21" customFormat="1" ht="24.75" hidden="1" customHeight="1" x14ac:dyDescent="0.3">
      <c r="A62" s="236" t="s">
        <v>302</v>
      </c>
      <c r="B62" s="254" t="s">
        <v>69</v>
      </c>
      <c r="C62" s="236" t="s">
        <v>13</v>
      </c>
      <c r="D62" s="241"/>
      <c r="E62" s="237">
        <v>2423.0992500000002</v>
      </c>
      <c r="F62" s="237">
        <f t="shared" si="3"/>
        <v>2665.4091750000002</v>
      </c>
      <c r="G62" s="237">
        <f t="shared" si="4"/>
        <v>0</v>
      </c>
      <c r="H62" s="238">
        <f t="shared" si="2"/>
        <v>0</v>
      </c>
      <c r="I62" s="233"/>
    </row>
    <row r="63" spans="1:9" s="21" customFormat="1" ht="26.25" hidden="1" customHeight="1" x14ac:dyDescent="0.3">
      <c r="A63" s="236" t="s">
        <v>303</v>
      </c>
      <c r="B63" s="254" t="s">
        <v>70</v>
      </c>
      <c r="C63" s="236" t="s">
        <v>13</v>
      </c>
      <c r="D63" s="241"/>
      <c r="E63" s="237">
        <v>13200.000000000002</v>
      </c>
      <c r="F63" s="237">
        <f t="shared" si="3"/>
        <v>14520.000000000004</v>
      </c>
      <c r="G63" s="237">
        <f t="shared" si="4"/>
        <v>0</v>
      </c>
      <c r="H63" s="238">
        <f t="shared" si="2"/>
        <v>0</v>
      </c>
      <c r="I63" s="233"/>
    </row>
    <row r="64" spans="1:9" s="21" customFormat="1" ht="29.25" hidden="1" customHeight="1" x14ac:dyDescent="0.3">
      <c r="A64" s="236" t="s">
        <v>304</v>
      </c>
      <c r="B64" s="254" t="s">
        <v>71</v>
      </c>
      <c r="C64" s="236" t="s">
        <v>13</v>
      </c>
      <c r="D64" s="241"/>
      <c r="E64" s="237">
        <v>11109.062249999999</v>
      </c>
      <c r="F64" s="237">
        <f t="shared" si="3"/>
        <v>12219.968475</v>
      </c>
      <c r="G64" s="237">
        <f t="shared" si="4"/>
        <v>0</v>
      </c>
      <c r="H64" s="238">
        <f t="shared" si="2"/>
        <v>0</v>
      </c>
      <c r="I64" s="233"/>
    </row>
    <row r="65" spans="1:9" s="21" customFormat="1" ht="18.75" hidden="1" customHeight="1" x14ac:dyDescent="0.3">
      <c r="A65" s="257" t="s">
        <v>305</v>
      </c>
      <c r="B65" s="199" t="s">
        <v>72</v>
      </c>
      <c r="C65" s="236"/>
      <c r="D65" s="241"/>
      <c r="E65" s="237"/>
      <c r="F65" s="237"/>
      <c r="G65" s="237"/>
      <c r="H65" s="238">
        <f t="shared" si="2"/>
        <v>0</v>
      </c>
      <c r="I65" s="233"/>
    </row>
    <row r="66" spans="1:9" s="21" customFormat="1" ht="100.5" hidden="1" customHeight="1" x14ac:dyDescent="0.3">
      <c r="A66" s="236"/>
      <c r="B66" s="254" t="s">
        <v>274</v>
      </c>
      <c r="C66" s="236" t="s">
        <v>12</v>
      </c>
      <c r="D66" s="241"/>
      <c r="E66" s="237">
        <v>196.74690750000002</v>
      </c>
      <c r="F66" s="237">
        <f>E66*1.1</f>
        <v>216.42159825000005</v>
      </c>
      <c r="G66" s="237">
        <f>D66*F66</f>
        <v>0</v>
      </c>
      <c r="H66" s="238">
        <f t="shared" si="2"/>
        <v>0</v>
      </c>
      <c r="I66" s="233"/>
    </row>
    <row r="67" spans="1:9" s="21" customFormat="1" ht="23.25" hidden="1" customHeight="1" x14ac:dyDescent="0.3">
      <c r="A67" s="245" t="s">
        <v>306</v>
      </c>
      <c r="B67" s="246" t="s">
        <v>260</v>
      </c>
      <c r="C67" s="128"/>
      <c r="D67" s="247"/>
      <c r="E67" s="237"/>
      <c r="F67" s="237"/>
      <c r="G67" s="237"/>
      <c r="H67" s="238">
        <f t="shared" si="2"/>
        <v>0</v>
      </c>
      <c r="I67" s="233"/>
    </row>
    <row r="68" spans="1:9" s="21" customFormat="1" ht="109.5" hidden="1" customHeight="1" x14ac:dyDescent="0.3">
      <c r="A68" s="248"/>
      <c r="B68" s="249" t="s">
        <v>284</v>
      </c>
      <c r="C68" s="128" t="s">
        <v>261</v>
      </c>
      <c r="D68" s="247"/>
      <c r="E68" s="237">
        <v>360.70813350000003</v>
      </c>
      <c r="F68" s="237">
        <f>E68*1.1</f>
        <v>396.77894685000007</v>
      </c>
      <c r="G68" s="237">
        <f>D68*F68</f>
        <v>0</v>
      </c>
      <c r="H68" s="238">
        <f t="shared" si="2"/>
        <v>0</v>
      </c>
      <c r="I68" s="233"/>
    </row>
    <row r="69" spans="1:9" s="21" customFormat="1" ht="41.25" hidden="1" customHeight="1" x14ac:dyDescent="0.3">
      <c r="A69" s="245" t="s">
        <v>307</v>
      </c>
      <c r="B69" s="250" t="s">
        <v>262</v>
      </c>
      <c r="C69" s="236"/>
      <c r="D69" s="97"/>
      <c r="E69" s="237"/>
      <c r="F69" s="237"/>
      <c r="G69" s="237"/>
      <c r="H69" s="238">
        <f t="shared" ref="H69:H78" si="5">E69*D69</f>
        <v>0</v>
      </c>
      <c r="I69" s="233"/>
    </row>
    <row r="70" spans="1:9" s="21" customFormat="1" ht="120.75" hidden="1" customHeight="1" x14ac:dyDescent="0.3">
      <c r="A70" s="245"/>
      <c r="B70" s="251" t="s">
        <v>263</v>
      </c>
      <c r="C70" s="236"/>
      <c r="D70" s="97"/>
      <c r="E70" s="237"/>
      <c r="F70" s="237"/>
      <c r="G70" s="237"/>
      <c r="H70" s="238">
        <f t="shared" si="5"/>
        <v>0</v>
      </c>
      <c r="I70" s="233"/>
    </row>
    <row r="71" spans="1:9" s="21" customFormat="1" ht="59.25" hidden="1" customHeight="1" x14ac:dyDescent="0.3">
      <c r="A71" s="245"/>
      <c r="B71" s="252" t="s">
        <v>50</v>
      </c>
      <c r="C71" s="236"/>
      <c r="D71" s="97"/>
      <c r="E71" s="237"/>
      <c r="F71" s="237"/>
      <c r="G71" s="237"/>
      <c r="H71" s="238">
        <f t="shared" si="5"/>
        <v>0</v>
      </c>
      <c r="I71" s="233"/>
    </row>
    <row r="72" spans="1:9" s="21" customFormat="1" ht="45" hidden="1" customHeight="1" x14ac:dyDescent="0.3">
      <c r="A72" s="245"/>
      <c r="B72" s="252" t="s">
        <v>264</v>
      </c>
      <c r="C72" s="236"/>
      <c r="D72" s="97"/>
      <c r="E72" s="237"/>
      <c r="F72" s="237"/>
      <c r="G72" s="237"/>
      <c r="H72" s="238">
        <f t="shared" si="5"/>
        <v>0</v>
      </c>
      <c r="I72" s="233"/>
    </row>
    <row r="73" spans="1:9" s="21" customFormat="1" ht="43.5" hidden="1" customHeight="1" x14ac:dyDescent="0.3">
      <c r="A73" s="245"/>
      <c r="B73" s="252" t="s">
        <v>51</v>
      </c>
      <c r="C73" s="236"/>
      <c r="D73" s="97"/>
      <c r="E73" s="237"/>
      <c r="F73" s="237"/>
      <c r="G73" s="237"/>
      <c r="H73" s="238">
        <f t="shared" si="5"/>
        <v>0</v>
      </c>
      <c r="I73" s="233"/>
    </row>
    <row r="74" spans="1:9" s="21" customFormat="1" ht="24.75" hidden="1" customHeight="1" x14ac:dyDescent="0.3">
      <c r="A74" s="253" t="s">
        <v>308</v>
      </c>
      <c r="B74" s="251" t="s">
        <v>265</v>
      </c>
      <c r="C74" s="236" t="s">
        <v>12</v>
      </c>
      <c r="D74" s="241"/>
      <c r="E74" s="237">
        <v>4915.9000000000005</v>
      </c>
      <c r="F74" s="237">
        <f>E74*1.1</f>
        <v>5407.4900000000007</v>
      </c>
      <c r="G74" s="237">
        <f>D74*F74</f>
        <v>0</v>
      </c>
      <c r="H74" s="238">
        <f t="shared" si="5"/>
        <v>0</v>
      </c>
      <c r="I74" s="233"/>
    </row>
    <row r="75" spans="1:9" s="21" customFormat="1" ht="0.75" hidden="1" customHeight="1" x14ac:dyDescent="0.3">
      <c r="A75" s="253" t="s">
        <v>309</v>
      </c>
      <c r="B75" s="251" t="s">
        <v>266</v>
      </c>
      <c r="C75" s="236" t="s">
        <v>12</v>
      </c>
      <c r="D75" s="241"/>
      <c r="E75" s="237">
        <f>4635</f>
        <v>4635</v>
      </c>
      <c r="F75" s="237"/>
      <c r="G75" s="237"/>
      <c r="H75" s="238">
        <f t="shared" si="5"/>
        <v>0</v>
      </c>
      <c r="I75" s="233"/>
    </row>
    <row r="76" spans="1:9" s="21" customFormat="1" ht="86.25" hidden="1" customHeight="1" x14ac:dyDescent="0.3">
      <c r="A76" s="253"/>
      <c r="B76" s="251" t="s">
        <v>267</v>
      </c>
      <c r="C76" s="236"/>
      <c r="D76" s="97"/>
      <c r="E76" s="237"/>
      <c r="F76" s="237"/>
      <c r="G76" s="237"/>
      <c r="H76" s="238"/>
      <c r="I76" s="233"/>
    </row>
    <row r="77" spans="1:9" s="21" customFormat="1" ht="30" customHeight="1" x14ac:dyDescent="0.3">
      <c r="A77" s="245" t="s">
        <v>310</v>
      </c>
      <c r="B77" s="250" t="s">
        <v>286</v>
      </c>
      <c r="C77" s="236"/>
      <c r="D77" s="97"/>
      <c r="E77" s="237"/>
      <c r="F77" s="237"/>
      <c r="G77" s="237"/>
      <c r="H77" s="238">
        <f t="shared" si="5"/>
        <v>0</v>
      </c>
      <c r="I77" s="233"/>
    </row>
    <row r="78" spans="1:9" s="21" customFormat="1" ht="31.5" customHeight="1" x14ac:dyDescent="0.3">
      <c r="A78" s="253" t="s">
        <v>311</v>
      </c>
      <c r="B78" s="251" t="s">
        <v>285</v>
      </c>
      <c r="C78" s="236" t="s">
        <v>8</v>
      </c>
      <c r="D78" s="200">
        <v>1</v>
      </c>
      <c r="E78" s="237">
        <v>27601.727450000002</v>
      </c>
      <c r="F78" s="237">
        <f>E78*1.1</f>
        <v>30361.900195000006</v>
      </c>
      <c r="G78" s="237">
        <f>D78*F78</f>
        <v>30361.900195000006</v>
      </c>
      <c r="H78" s="238">
        <f t="shared" si="5"/>
        <v>27601.727450000002</v>
      </c>
      <c r="I78" s="233"/>
    </row>
    <row r="79" spans="1:9" s="23" customFormat="1" ht="72" customHeight="1" x14ac:dyDescent="0.3">
      <c r="A79" s="351" t="s">
        <v>268</v>
      </c>
      <c r="B79" s="351"/>
      <c r="C79" s="255"/>
      <c r="D79" s="97"/>
      <c r="E79" s="237"/>
      <c r="F79" s="237"/>
      <c r="G79" s="237"/>
      <c r="H79" s="238"/>
      <c r="I79" s="256"/>
    </row>
    <row r="80" spans="1:9" s="22" customFormat="1" ht="43.5" customHeight="1" x14ac:dyDescent="0.3">
      <c r="A80" s="352" t="s">
        <v>73</v>
      </c>
      <c r="B80" s="352"/>
      <c r="C80" s="353"/>
      <c r="D80" s="353"/>
      <c r="E80" s="258"/>
      <c r="F80" s="258"/>
      <c r="G80" s="277">
        <f>ROUND(SUM(G8:G79),2)</f>
        <v>30361.9</v>
      </c>
      <c r="H80" s="259">
        <f>ROUND(SUM(H8:H79),2)</f>
        <v>27601.73</v>
      </c>
      <c r="I80" s="168"/>
    </row>
    <row r="81" spans="5:8" ht="27.75" customHeight="1" x14ac:dyDescent="0.3">
      <c r="E81" s="26"/>
      <c r="F81" s="26"/>
      <c r="G81" s="26"/>
      <c r="H81" s="57"/>
    </row>
    <row r="82" spans="5:8" ht="28.5" customHeight="1" x14ac:dyDescent="0.3">
      <c r="E82" s="26"/>
      <c r="F82" s="26"/>
      <c r="G82" s="26"/>
      <c r="H82" s="57"/>
    </row>
    <row r="83" spans="5:8" ht="24.75" customHeight="1" x14ac:dyDescent="0.3">
      <c r="E83" s="26"/>
      <c r="F83" s="26"/>
      <c r="G83" s="26"/>
      <c r="H83" s="57"/>
    </row>
    <row r="84" spans="5:8" x14ac:dyDescent="0.3">
      <c r="E84" s="26"/>
      <c r="F84" s="26"/>
      <c r="G84" s="26"/>
      <c r="H84" s="57"/>
    </row>
    <row r="85" spans="5:8" x14ac:dyDescent="0.3">
      <c r="E85" s="26"/>
      <c r="F85" s="26"/>
      <c r="G85" s="26"/>
      <c r="H85" s="57"/>
    </row>
    <row r="86" spans="5:8" x14ac:dyDescent="0.3">
      <c r="E86" s="26"/>
      <c r="F86" s="26"/>
      <c r="G86" s="26"/>
      <c r="H86" s="57"/>
    </row>
    <row r="87" spans="5:8" x14ac:dyDescent="0.3">
      <c r="E87" s="26"/>
      <c r="F87" s="26"/>
      <c r="G87" s="26"/>
      <c r="H87" s="57"/>
    </row>
    <row r="88" spans="5:8" x14ac:dyDescent="0.3">
      <c r="E88" s="26"/>
      <c r="F88" s="26"/>
      <c r="G88" s="26"/>
      <c r="H88" s="57"/>
    </row>
  </sheetData>
  <sheetProtection algorithmName="SHA-512" hashValue="xTWzHooz4c+yuXa/HVn7wCWrux4RYEl9BT+U/gzEXBCR3vLqC2xPakKDBSsvEBwpmMzUMhx/ly9rybnNh3q63w==" saltValue="V0cqHbh6Nm/uLsUnWpVeCg==" spinCount="100000" sheet="1" objects="1" scenarios="1" formatCells="0" formatColumns="0" formatRows="0"/>
  <mergeCells count="7">
    <mergeCell ref="A79:B79"/>
    <mergeCell ref="A80:B80"/>
    <mergeCell ref="C80:D80"/>
    <mergeCell ref="B1:H1"/>
    <mergeCell ref="A2:I2"/>
    <mergeCell ref="A3:I3"/>
    <mergeCell ref="A4:I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52"/>
  <sheetViews>
    <sheetView view="pageBreakPreview" topLeftCell="C1" zoomScale="70" zoomScaleNormal="70" zoomScaleSheetLayoutView="70" workbookViewId="0">
      <selection activeCell="N5" sqref="N5"/>
    </sheetView>
  </sheetViews>
  <sheetFormatPr defaultRowHeight="13.2" x14ac:dyDescent="0.3"/>
  <cols>
    <col min="1" max="1" width="21.33203125" style="294" customWidth="1"/>
    <col min="2" max="2" width="100.6640625" style="295" customWidth="1"/>
    <col min="3" max="3" width="9.33203125" style="294" customWidth="1"/>
    <col min="4" max="4" width="12.44140625" style="296" customWidth="1"/>
    <col min="5" max="5" width="11.5546875" style="297" hidden="1" customWidth="1"/>
    <col min="6" max="6" width="14.88671875" style="297" customWidth="1"/>
    <col min="7" max="7" width="34.88671875" style="297" customWidth="1"/>
    <col min="8" max="8" width="17.44140625" style="298" hidden="1" customWidth="1"/>
    <col min="9" max="9" width="21.6640625" style="299" customWidth="1"/>
    <col min="10" max="11" width="4.88671875" style="299" customWidth="1"/>
    <col min="12" max="12" width="6.33203125" style="299" bestFit="1" customWidth="1"/>
    <col min="13" max="13" width="12" style="299" bestFit="1" customWidth="1"/>
    <col min="14" max="14" width="4.88671875" style="299" customWidth="1"/>
    <col min="15" max="15" width="8.6640625" style="299" bestFit="1" customWidth="1"/>
    <col min="16" max="257" width="9.109375" style="299"/>
    <col min="258" max="258" width="20" style="299" customWidth="1"/>
    <col min="259" max="259" width="104.109375" style="299" customWidth="1"/>
    <col min="260" max="260" width="9.6640625" style="299" customWidth="1"/>
    <col min="261" max="261" width="10.5546875" style="299" customWidth="1"/>
    <col min="262" max="262" width="36.88671875" style="299" customWidth="1"/>
    <col min="263" max="263" width="37.33203125" style="299" customWidth="1"/>
    <col min="264" max="264" width="5.109375" style="299" bestFit="1" customWidth="1"/>
    <col min="265" max="265" width="14.6640625" style="299" customWidth="1"/>
    <col min="266" max="267" width="4.88671875" style="299" customWidth="1"/>
    <col min="268" max="268" width="6.33203125" style="299" bestFit="1" customWidth="1"/>
    <col min="269" max="269" width="12" style="299" bestFit="1" customWidth="1"/>
    <col min="270" max="270" width="4.88671875" style="299" customWidth="1"/>
    <col min="271" max="271" width="8.6640625" style="299" bestFit="1" customWidth="1"/>
    <col min="272" max="513" width="9.109375" style="299"/>
    <col min="514" max="514" width="20" style="299" customWidth="1"/>
    <col min="515" max="515" width="104.109375" style="299" customWidth="1"/>
    <col min="516" max="516" width="9.6640625" style="299" customWidth="1"/>
    <col min="517" max="517" width="10.5546875" style="299" customWidth="1"/>
    <col min="518" max="518" width="36.88671875" style="299" customWidth="1"/>
    <col min="519" max="519" width="37.33203125" style="299" customWidth="1"/>
    <col min="520" max="520" width="5.109375" style="299" bestFit="1" customWidth="1"/>
    <col min="521" max="521" width="14.6640625" style="299" customWidth="1"/>
    <col min="522" max="523" width="4.88671875" style="299" customWidth="1"/>
    <col min="524" max="524" width="6.33203125" style="299" bestFit="1" customWidth="1"/>
    <col min="525" max="525" width="12" style="299" bestFit="1" customWidth="1"/>
    <col min="526" max="526" width="4.88671875" style="299" customWidth="1"/>
    <col min="527" max="527" width="8.6640625" style="299" bestFit="1" customWidth="1"/>
    <col min="528" max="769" width="9.109375" style="299"/>
    <col min="770" max="770" width="20" style="299" customWidth="1"/>
    <col min="771" max="771" width="104.109375" style="299" customWidth="1"/>
    <col min="772" max="772" width="9.6640625" style="299" customWidth="1"/>
    <col min="773" max="773" width="10.5546875" style="299" customWidth="1"/>
    <col min="774" max="774" width="36.88671875" style="299" customWidth="1"/>
    <col min="775" max="775" width="37.33203125" style="299" customWidth="1"/>
    <col min="776" max="776" width="5.109375" style="299" bestFit="1" customWidth="1"/>
    <col min="777" max="777" width="14.6640625" style="299" customWidth="1"/>
    <col min="778" max="779" width="4.88671875" style="299" customWidth="1"/>
    <col min="780" max="780" width="6.33203125" style="299" bestFit="1" customWidth="1"/>
    <col min="781" max="781" width="12" style="299" bestFit="1" customWidth="1"/>
    <col min="782" max="782" width="4.88671875" style="299" customWidth="1"/>
    <col min="783" max="783" width="8.6640625" style="299" bestFit="1" customWidth="1"/>
    <col min="784" max="1025" width="9.109375" style="299"/>
    <col min="1026" max="1026" width="20" style="299" customWidth="1"/>
    <col min="1027" max="1027" width="104.109375" style="299" customWidth="1"/>
    <col min="1028" max="1028" width="9.6640625" style="299" customWidth="1"/>
    <col min="1029" max="1029" width="10.5546875" style="299" customWidth="1"/>
    <col min="1030" max="1030" width="36.88671875" style="299" customWidth="1"/>
    <col min="1031" max="1031" width="37.33203125" style="299" customWidth="1"/>
    <col min="1032" max="1032" width="5.109375" style="299" bestFit="1" customWidth="1"/>
    <col min="1033" max="1033" width="14.6640625" style="299" customWidth="1"/>
    <col min="1034" max="1035" width="4.88671875" style="299" customWidth="1"/>
    <col min="1036" max="1036" width="6.33203125" style="299" bestFit="1" customWidth="1"/>
    <col min="1037" max="1037" width="12" style="299" bestFit="1" customWidth="1"/>
    <col min="1038" max="1038" width="4.88671875" style="299" customWidth="1"/>
    <col min="1039" max="1039" width="8.6640625" style="299" bestFit="1" customWidth="1"/>
    <col min="1040" max="1281" width="9.109375" style="299"/>
    <col min="1282" max="1282" width="20" style="299" customWidth="1"/>
    <col min="1283" max="1283" width="104.109375" style="299" customWidth="1"/>
    <col min="1284" max="1284" width="9.6640625" style="299" customWidth="1"/>
    <col min="1285" max="1285" width="10.5546875" style="299" customWidth="1"/>
    <col min="1286" max="1286" width="36.88671875" style="299" customWidth="1"/>
    <col min="1287" max="1287" width="37.33203125" style="299" customWidth="1"/>
    <col min="1288" max="1288" width="5.109375" style="299" bestFit="1" customWidth="1"/>
    <col min="1289" max="1289" width="14.6640625" style="299" customWidth="1"/>
    <col min="1290" max="1291" width="4.88671875" style="299" customWidth="1"/>
    <col min="1292" max="1292" width="6.33203125" style="299" bestFit="1" customWidth="1"/>
    <col min="1293" max="1293" width="12" style="299" bestFit="1" customWidth="1"/>
    <col min="1294" max="1294" width="4.88671875" style="299" customWidth="1"/>
    <col min="1295" max="1295" width="8.6640625" style="299" bestFit="1" customWidth="1"/>
    <col min="1296" max="1537" width="9.109375" style="299"/>
    <col min="1538" max="1538" width="20" style="299" customWidth="1"/>
    <col min="1539" max="1539" width="104.109375" style="299" customWidth="1"/>
    <col min="1540" max="1540" width="9.6640625" style="299" customWidth="1"/>
    <col min="1541" max="1541" width="10.5546875" style="299" customWidth="1"/>
    <col min="1542" max="1542" width="36.88671875" style="299" customWidth="1"/>
    <col min="1543" max="1543" width="37.33203125" style="299" customWidth="1"/>
    <col min="1544" max="1544" width="5.109375" style="299" bestFit="1" customWidth="1"/>
    <col min="1545" max="1545" width="14.6640625" style="299" customWidth="1"/>
    <col min="1546" max="1547" width="4.88671875" style="299" customWidth="1"/>
    <col min="1548" max="1548" width="6.33203125" style="299" bestFit="1" customWidth="1"/>
    <col min="1549" max="1549" width="12" style="299" bestFit="1" customWidth="1"/>
    <col min="1550" max="1550" width="4.88671875" style="299" customWidth="1"/>
    <col min="1551" max="1551" width="8.6640625" style="299" bestFit="1" customWidth="1"/>
    <col min="1552" max="1793" width="9.109375" style="299"/>
    <col min="1794" max="1794" width="20" style="299" customWidth="1"/>
    <col min="1795" max="1795" width="104.109375" style="299" customWidth="1"/>
    <col min="1796" max="1796" width="9.6640625" style="299" customWidth="1"/>
    <col min="1797" max="1797" width="10.5546875" style="299" customWidth="1"/>
    <col min="1798" max="1798" width="36.88671875" style="299" customWidth="1"/>
    <col min="1799" max="1799" width="37.33203125" style="299" customWidth="1"/>
    <col min="1800" max="1800" width="5.109375" style="299" bestFit="1" customWidth="1"/>
    <col min="1801" max="1801" width="14.6640625" style="299" customWidth="1"/>
    <col min="1802" max="1803" width="4.88671875" style="299" customWidth="1"/>
    <col min="1804" max="1804" width="6.33203125" style="299" bestFit="1" customWidth="1"/>
    <col min="1805" max="1805" width="12" style="299" bestFit="1" customWidth="1"/>
    <col min="1806" max="1806" width="4.88671875" style="299" customWidth="1"/>
    <col min="1807" max="1807" width="8.6640625" style="299" bestFit="1" customWidth="1"/>
    <col min="1808" max="2049" width="9.109375" style="299"/>
    <col min="2050" max="2050" width="20" style="299" customWidth="1"/>
    <col min="2051" max="2051" width="104.109375" style="299" customWidth="1"/>
    <col min="2052" max="2052" width="9.6640625" style="299" customWidth="1"/>
    <col min="2053" max="2053" width="10.5546875" style="299" customWidth="1"/>
    <col min="2054" max="2054" width="36.88671875" style="299" customWidth="1"/>
    <col min="2055" max="2055" width="37.33203125" style="299" customWidth="1"/>
    <col min="2056" max="2056" width="5.109375" style="299" bestFit="1" customWidth="1"/>
    <col min="2057" max="2057" width="14.6640625" style="299" customWidth="1"/>
    <col min="2058" max="2059" width="4.88671875" style="299" customWidth="1"/>
    <col min="2060" max="2060" width="6.33203125" style="299" bestFit="1" customWidth="1"/>
    <col min="2061" max="2061" width="12" style="299" bestFit="1" customWidth="1"/>
    <col min="2062" max="2062" width="4.88671875" style="299" customWidth="1"/>
    <col min="2063" max="2063" width="8.6640625" style="299" bestFit="1" customWidth="1"/>
    <col min="2064" max="2305" width="9.109375" style="299"/>
    <col min="2306" max="2306" width="20" style="299" customWidth="1"/>
    <col min="2307" max="2307" width="104.109375" style="299" customWidth="1"/>
    <col min="2308" max="2308" width="9.6640625" style="299" customWidth="1"/>
    <col min="2309" max="2309" width="10.5546875" style="299" customWidth="1"/>
    <col min="2310" max="2310" width="36.88671875" style="299" customWidth="1"/>
    <col min="2311" max="2311" width="37.33203125" style="299" customWidth="1"/>
    <col min="2312" max="2312" width="5.109375" style="299" bestFit="1" customWidth="1"/>
    <col min="2313" max="2313" width="14.6640625" style="299" customWidth="1"/>
    <col min="2314" max="2315" width="4.88671875" style="299" customWidth="1"/>
    <col min="2316" max="2316" width="6.33203125" style="299" bestFit="1" customWidth="1"/>
    <col min="2317" max="2317" width="12" style="299" bestFit="1" customWidth="1"/>
    <col min="2318" max="2318" width="4.88671875" style="299" customWidth="1"/>
    <col min="2319" max="2319" width="8.6640625" style="299" bestFit="1" customWidth="1"/>
    <col min="2320" max="2561" width="9.109375" style="299"/>
    <col min="2562" max="2562" width="20" style="299" customWidth="1"/>
    <col min="2563" max="2563" width="104.109375" style="299" customWidth="1"/>
    <col min="2564" max="2564" width="9.6640625" style="299" customWidth="1"/>
    <col min="2565" max="2565" width="10.5546875" style="299" customWidth="1"/>
    <col min="2566" max="2566" width="36.88671875" style="299" customWidth="1"/>
    <col min="2567" max="2567" width="37.33203125" style="299" customWidth="1"/>
    <col min="2568" max="2568" width="5.109375" style="299" bestFit="1" customWidth="1"/>
    <col min="2569" max="2569" width="14.6640625" style="299" customWidth="1"/>
    <col min="2570" max="2571" width="4.88671875" style="299" customWidth="1"/>
    <col min="2572" max="2572" width="6.33203125" style="299" bestFit="1" customWidth="1"/>
    <col min="2573" max="2573" width="12" style="299" bestFit="1" customWidth="1"/>
    <col min="2574" max="2574" width="4.88671875" style="299" customWidth="1"/>
    <col min="2575" max="2575" width="8.6640625" style="299" bestFit="1" customWidth="1"/>
    <col min="2576" max="2817" width="9.109375" style="299"/>
    <col min="2818" max="2818" width="20" style="299" customWidth="1"/>
    <col min="2819" max="2819" width="104.109375" style="299" customWidth="1"/>
    <col min="2820" max="2820" width="9.6640625" style="299" customWidth="1"/>
    <col min="2821" max="2821" width="10.5546875" style="299" customWidth="1"/>
    <col min="2822" max="2822" width="36.88671875" style="299" customWidth="1"/>
    <col min="2823" max="2823" width="37.33203125" style="299" customWidth="1"/>
    <col min="2824" max="2824" width="5.109375" style="299" bestFit="1" customWidth="1"/>
    <col min="2825" max="2825" width="14.6640625" style="299" customWidth="1"/>
    <col min="2826" max="2827" width="4.88671875" style="299" customWidth="1"/>
    <col min="2828" max="2828" width="6.33203125" style="299" bestFit="1" customWidth="1"/>
    <col min="2829" max="2829" width="12" style="299" bestFit="1" customWidth="1"/>
    <col min="2830" max="2830" width="4.88671875" style="299" customWidth="1"/>
    <col min="2831" max="2831" width="8.6640625" style="299" bestFit="1" customWidth="1"/>
    <col min="2832" max="3073" width="9.109375" style="299"/>
    <col min="3074" max="3074" width="20" style="299" customWidth="1"/>
    <col min="3075" max="3075" width="104.109375" style="299" customWidth="1"/>
    <col min="3076" max="3076" width="9.6640625" style="299" customWidth="1"/>
    <col min="3077" max="3077" width="10.5546875" style="299" customWidth="1"/>
    <col min="3078" max="3078" width="36.88671875" style="299" customWidth="1"/>
    <col min="3079" max="3079" width="37.33203125" style="299" customWidth="1"/>
    <col min="3080" max="3080" width="5.109375" style="299" bestFit="1" customWidth="1"/>
    <col min="3081" max="3081" width="14.6640625" style="299" customWidth="1"/>
    <col min="3082" max="3083" width="4.88671875" style="299" customWidth="1"/>
    <col min="3084" max="3084" width="6.33203125" style="299" bestFit="1" customWidth="1"/>
    <col min="3085" max="3085" width="12" style="299" bestFit="1" customWidth="1"/>
    <col min="3086" max="3086" width="4.88671875" style="299" customWidth="1"/>
    <col min="3087" max="3087" width="8.6640625" style="299" bestFit="1" customWidth="1"/>
    <col min="3088" max="3329" width="9.109375" style="299"/>
    <col min="3330" max="3330" width="20" style="299" customWidth="1"/>
    <col min="3331" max="3331" width="104.109375" style="299" customWidth="1"/>
    <col min="3332" max="3332" width="9.6640625" style="299" customWidth="1"/>
    <col min="3333" max="3333" width="10.5546875" style="299" customWidth="1"/>
    <col min="3334" max="3334" width="36.88671875" style="299" customWidth="1"/>
    <col min="3335" max="3335" width="37.33203125" style="299" customWidth="1"/>
    <col min="3336" max="3336" width="5.109375" style="299" bestFit="1" customWidth="1"/>
    <col min="3337" max="3337" width="14.6640625" style="299" customWidth="1"/>
    <col min="3338" max="3339" width="4.88671875" style="299" customWidth="1"/>
    <col min="3340" max="3340" width="6.33203125" style="299" bestFit="1" customWidth="1"/>
    <col min="3341" max="3341" width="12" style="299" bestFit="1" customWidth="1"/>
    <col min="3342" max="3342" width="4.88671875" style="299" customWidth="1"/>
    <col min="3343" max="3343" width="8.6640625" style="299" bestFit="1" customWidth="1"/>
    <col min="3344" max="3585" width="9.109375" style="299"/>
    <col min="3586" max="3586" width="20" style="299" customWidth="1"/>
    <col min="3587" max="3587" width="104.109375" style="299" customWidth="1"/>
    <col min="3588" max="3588" width="9.6640625" style="299" customWidth="1"/>
    <col min="3589" max="3589" width="10.5546875" style="299" customWidth="1"/>
    <col min="3590" max="3590" width="36.88671875" style="299" customWidth="1"/>
    <col min="3591" max="3591" width="37.33203125" style="299" customWidth="1"/>
    <col min="3592" max="3592" width="5.109375" style="299" bestFit="1" customWidth="1"/>
    <col min="3593" max="3593" width="14.6640625" style="299" customWidth="1"/>
    <col min="3594" max="3595" width="4.88671875" style="299" customWidth="1"/>
    <col min="3596" max="3596" width="6.33203125" style="299" bestFit="1" customWidth="1"/>
    <col min="3597" max="3597" width="12" style="299" bestFit="1" customWidth="1"/>
    <col min="3598" max="3598" width="4.88671875" style="299" customWidth="1"/>
    <col min="3599" max="3599" width="8.6640625" style="299" bestFit="1" customWidth="1"/>
    <col min="3600" max="3841" width="9.109375" style="299"/>
    <col min="3842" max="3842" width="20" style="299" customWidth="1"/>
    <col min="3843" max="3843" width="104.109375" style="299" customWidth="1"/>
    <col min="3844" max="3844" width="9.6640625" style="299" customWidth="1"/>
    <col min="3845" max="3845" width="10.5546875" style="299" customWidth="1"/>
    <col min="3846" max="3846" width="36.88671875" style="299" customWidth="1"/>
    <col min="3847" max="3847" width="37.33203125" style="299" customWidth="1"/>
    <col min="3848" max="3848" width="5.109375" style="299" bestFit="1" customWidth="1"/>
    <col min="3849" max="3849" width="14.6640625" style="299" customWidth="1"/>
    <col min="3850" max="3851" width="4.88671875" style="299" customWidth="1"/>
    <col min="3852" max="3852" width="6.33203125" style="299" bestFit="1" customWidth="1"/>
    <col min="3853" max="3853" width="12" style="299" bestFit="1" customWidth="1"/>
    <col min="3854" max="3854" width="4.88671875" style="299" customWidth="1"/>
    <col min="3855" max="3855" width="8.6640625" style="299" bestFit="1" customWidth="1"/>
    <col min="3856" max="4097" width="9.109375" style="299"/>
    <col min="4098" max="4098" width="20" style="299" customWidth="1"/>
    <col min="4099" max="4099" width="104.109375" style="299" customWidth="1"/>
    <col min="4100" max="4100" width="9.6640625" style="299" customWidth="1"/>
    <col min="4101" max="4101" width="10.5546875" style="299" customWidth="1"/>
    <col min="4102" max="4102" width="36.88671875" style="299" customWidth="1"/>
    <col min="4103" max="4103" width="37.33203125" style="299" customWidth="1"/>
    <col min="4104" max="4104" width="5.109375" style="299" bestFit="1" customWidth="1"/>
    <col min="4105" max="4105" width="14.6640625" style="299" customWidth="1"/>
    <col min="4106" max="4107" width="4.88671875" style="299" customWidth="1"/>
    <col min="4108" max="4108" width="6.33203125" style="299" bestFit="1" customWidth="1"/>
    <col min="4109" max="4109" width="12" style="299" bestFit="1" customWidth="1"/>
    <col min="4110" max="4110" width="4.88671875" style="299" customWidth="1"/>
    <col min="4111" max="4111" width="8.6640625" style="299" bestFit="1" customWidth="1"/>
    <col min="4112" max="4353" width="9.109375" style="299"/>
    <col min="4354" max="4354" width="20" style="299" customWidth="1"/>
    <col min="4355" max="4355" width="104.109375" style="299" customWidth="1"/>
    <col min="4356" max="4356" width="9.6640625" style="299" customWidth="1"/>
    <col min="4357" max="4357" width="10.5546875" style="299" customWidth="1"/>
    <col min="4358" max="4358" width="36.88671875" style="299" customWidth="1"/>
    <col min="4359" max="4359" width="37.33203125" style="299" customWidth="1"/>
    <col min="4360" max="4360" width="5.109375" style="299" bestFit="1" customWidth="1"/>
    <col min="4361" max="4361" width="14.6640625" style="299" customWidth="1"/>
    <col min="4362" max="4363" width="4.88671875" style="299" customWidth="1"/>
    <col min="4364" max="4364" width="6.33203125" style="299" bestFit="1" customWidth="1"/>
    <col min="4365" max="4365" width="12" style="299" bestFit="1" customWidth="1"/>
    <col min="4366" max="4366" width="4.88671875" style="299" customWidth="1"/>
    <col min="4367" max="4367" width="8.6640625" style="299" bestFit="1" customWidth="1"/>
    <col min="4368" max="4609" width="9.109375" style="299"/>
    <col min="4610" max="4610" width="20" style="299" customWidth="1"/>
    <col min="4611" max="4611" width="104.109375" style="299" customWidth="1"/>
    <col min="4612" max="4612" width="9.6640625" style="299" customWidth="1"/>
    <col min="4613" max="4613" width="10.5546875" style="299" customWidth="1"/>
    <col min="4614" max="4614" width="36.88671875" style="299" customWidth="1"/>
    <col min="4615" max="4615" width="37.33203125" style="299" customWidth="1"/>
    <col min="4616" max="4616" width="5.109375" style="299" bestFit="1" customWidth="1"/>
    <col min="4617" max="4617" width="14.6640625" style="299" customWidth="1"/>
    <col min="4618" max="4619" width="4.88671875" style="299" customWidth="1"/>
    <col min="4620" max="4620" width="6.33203125" style="299" bestFit="1" customWidth="1"/>
    <col min="4621" max="4621" width="12" style="299" bestFit="1" customWidth="1"/>
    <col min="4622" max="4622" width="4.88671875" style="299" customWidth="1"/>
    <col min="4623" max="4623" width="8.6640625" style="299" bestFit="1" customWidth="1"/>
    <col min="4624" max="4865" width="9.109375" style="299"/>
    <col min="4866" max="4866" width="20" style="299" customWidth="1"/>
    <col min="4867" max="4867" width="104.109375" style="299" customWidth="1"/>
    <col min="4868" max="4868" width="9.6640625" style="299" customWidth="1"/>
    <col min="4869" max="4869" width="10.5546875" style="299" customWidth="1"/>
    <col min="4870" max="4870" width="36.88671875" style="299" customWidth="1"/>
    <col min="4871" max="4871" width="37.33203125" style="299" customWidth="1"/>
    <col min="4872" max="4872" width="5.109375" style="299" bestFit="1" customWidth="1"/>
    <col min="4873" max="4873" width="14.6640625" style="299" customWidth="1"/>
    <col min="4874" max="4875" width="4.88671875" style="299" customWidth="1"/>
    <col min="4876" max="4876" width="6.33203125" style="299" bestFit="1" customWidth="1"/>
    <col min="4877" max="4877" width="12" style="299" bestFit="1" customWidth="1"/>
    <col min="4878" max="4878" width="4.88671875" style="299" customWidth="1"/>
    <col min="4879" max="4879" width="8.6640625" style="299" bestFit="1" customWidth="1"/>
    <col min="4880" max="5121" width="9.109375" style="299"/>
    <col min="5122" max="5122" width="20" style="299" customWidth="1"/>
    <col min="5123" max="5123" width="104.109375" style="299" customWidth="1"/>
    <col min="5124" max="5124" width="9.6640625" style="299" customWidth="1"/>
    <col min="5125" max="5125" width="10.5546875" style="299" customWidth="1"/>
    <col min="5126" max="5126" width="36.88671875" style="299" customWidth="1"/>
    <col min="5127" max="5127" width="37.33203125" style="299" customWidth="1"/>
    <col min="5128" max="5128" width="5.109375" style="299" bestFit="1" customWidth="1"/>
    <col min="5129" max="5129" width="14.6640625" style="299" customWidth="1"/>
    <col min="5130" max="5131" width="4.88671875" style="299" customWidth="1"/>
    <col min="5132" max="5132" width="6.33203125" style="299" bestFit="1" customWidth="1"/>
    <col min="5133" max="5133" width="12" style="299" bestFit="1" customWidth="1"/>
    <col min="5134" max="5134" width="4.88671875" style="299" customWidth="1"/>
    <col min="5135" max="5135" width="8.6640625" style="299" bestFit="1" customWidth="1"/>
    <col min="5136" max="5377" width="9.109375" style="299"/>
    <col min="5378" max="5378" width="20" style="299" customWidth="1"/>
    <col min="5379" max="5379" width="104.109375" style="299" customWidth="1"/>
    <col min="5380" max="5380" width="9.6640625" style="299" customWidth="1"/>
    <col min="5381" max="5381" width="10.5546875" style="299" customWidth="1"/>
    <col min="5382" max="5382" width="36.88671875" style="299" customWidth="1"/>
    <col min="5383" max="5383" width="37.33203125" style="299" customWidth="1"/>
    <col min="5384" max="5384" width="5.109375" style="299" bestFit="1" customWidth="1"/>
    <col min="5385" max="5385" width="14.6640625" style="299" customWidth="1"/>
    <col min="5386" max="5387" width="4.88671875" style="299" customWidth="1"/>
    <col min="5388" max="5388" width="6.33203125" style="299" bestFit="1" customWidth="1"/>
    <col min="5389" max="5389" width="12" style="299" bestFit="1" customWidth="1"/>
    <col min="5390" max="5390" width="4.88671875" style="299" customWidth="1"/>
    <col min="5391" max="5391" width="8.6640625" style="299" bestFit="1" customWidth="1"/>
    <col min="5392" max="5633" width="9.109375" style="299"/>
    <col min="5634" max="5634" width="20" style="299" customWidth="1"/>
    <col min="5635" max="5635" width="104.109375" style="299" customWidth="1"/>
    <col min="5636" max="5636" width="9.6640625" style="299" customWidth="1"/>
    <col min="5637" max="5637" width="10.5546875" style="299" customWidth="1"/>
    <col min="5638" max="5638" width="36.88671875" style="299" customWidth="1"/>
    <col min="5639" max="5639" width="37.33203125" style="299" customWidth="1"/>
    <col min="5640" max="5640" width="5.109375" style="299" bestFit="1" customWidth="1"/>
    <col min="5641" max="5641" width="14.6640625" style="299" customWidth="1"/>
    <col min="5642" max="5643" width="4.88671875" style="299" customWidth="1"/>
    <col min="5644" max="5644" width="6.33203125" style="299" bestFit="1" customWidth="1"/>
    <col min="5645" max="5645" width="12" style="299" bestFit="1" customWidth="1"/>
    <col min="5646" max="5646" width="4.88671875" style="299" customWidth="1"/>
    <col min="5647" max="5647" width="8.6640625" style="299" bestFit="1" customWidth="1"/>
    <col min="5648" max="5889" width="9.109375" style="299"/>
    <col min="5890" max="5890" width="20" style="299" customWidth="1"/>
    <col min="5891" max="5891" width="104.109375" style="299" customWidth="1"/>
    <col min="5892" max="5892" width="9.6640625" style="299" customWidth="1"/>
    <col min="5893" max="5893" width="10.5546875" style="299" customWidth="1"/>
    <col min="5894" max="5894" width="36.88671875" style="299" customWidth="1"/>
    <col min="5895" max="5895" width="37.33203125" style="299" customWidth="1"/>
    <col min="5896" max="5896" width="5.109375" style="299" bestFit="1" customWidth="1"/>
    <col min="5897" max="5897" width="14.6640625" style="299" customWidth="1"/>
    <col min="5898" max="5899" width="4.88671875" style="299" customWidth="1"/>
    <col min="5900" max="5900" width="6.33203125" style="299" bestFit="1" customWidth="1"/>
    <col min="5901" max="5901" width="12" style="299" bestFit="1" customWidth="1"/>
    <col min="5902" max="5902" width="4.88671875" style="299" customWidth="1"/>
    <col min="5903" max="5903" width="8.6640625" style="299" bestFit="1" customWidth="1"/>
    <col min="5904" max="6145" width="9.109375" style="299"/>
    <col min="6146" max="6146" width="20" style="299" customWidth="1"/>
    <col min="6147" max="6147" width="104.109375" style="299" customWidth="1"/>
    <col min="6148" max="6148" width="9.6640625" style="299" customWidth="1"/>
    <col min="6149" max="6149" width="10.5546875" style="299" customWidth="1"/>
    <col min="6150" max="6150" width="36.88671875" style="299" customWidth="1"/>
    <col min="6151" max="6151" width="37.33203125" style="299" customWidth="1"/>
    <col min="6152" max="6152" width="5.109375" style="299" bestFit="1" customWidth="1"/>
    <col min="6153" max="6153" width="14.6640625" style="299" customWidth="1"/>
    <col min="6154" max="6155" width="4.88671875" style="299" customWidth="1"/>
    <col min="6156" max="6156" width="6.33203125" style="299" bestFit="1" customWidth="1"/>
    <col min="6157" max="6157" width="12" style="299" bestFit="1" customWidth="1"/>
    <col min="6158" max="6158" width="4.88671875" style="299" customWidth="1"/>
    <col min="6159" max="6159" width="8.6640625" style="299" bestFit="1" customWidth="1"/>
    <col min="6160" max="6401" width="9.109375" style="299"/>
    <col min="6402" max="6402" width="20" style="299" customWidth="1"/>
    <col min="6403" max="6403" width="104.109375" style="299" customWidth="1"/>
    <col min="6404" max="6404" width="9.6640625" style="299" customWidth="1"/>
    <col min="6405" max="6405" width="10.5546875" style="299" customWidth="1"/>
    <col min="6406" max="6406" width="36.88671875" style="299" customWidth="1"/>
    <col min="6407" max="6407" width="37.33203125" style="299" customWidth="1"/>
    <col min="6408" max="6408" width="5.109375" style="299" bestFit="1" customWidth="1"/>
    <col min="6409" max="6409" width="14.6640625" style="299" customWidth="1"/>
    <col min="6410" max="6411" width="4.88671875" style="299" customWidth="1"/>
    <col min="6412" max="6412" width="6.33203125" style="299" bestFit="1" customWidth="1"/>
    <col min="6413" max="6413" width="12" style="299" bestFit="1" customWidth="1"/>
    <col min="6414" max="6414" width="4.88671875" style="299" customWidth="1"/>
    <col min="6415" max="6415" width="8.6640625" style="299" bestFit="1" customWidth="1"/>
    <col min="6416" max="6657" width="9.109375" style="299"/>
    <col min="6658" max="6658" width="20" style="299" customWidth="1"/>
    <col min="6659" max="6659" width="104.109375" style="299" customWidth="1"/>
    <col min="6660" max="6660" width="9.6640625" style="299" customWidth="1"/>
    <col min="6661" max="6661" width="10.5546875" style="299" customWidth="1"/>
    <col min="6662" max="6662" width="36.88671875" style="299" customWidth="1"/>
    <col min="6663" max="6663" width="37.33203125" style="299" customWidth="1"/>
    <col min="6664" max="6664" width="5.109375" style="299" bestFit="1" customWidth="1"/>
    <col min="6665" max="6665" width="14.6640625" style="299" customWidth="1"/>
    <col min="6666" max="6667" width="4.88671875" style="299" customWidth="1"/>
    <col min="6668" max="6668" width="6.33203125" style="299" bestFit="1" customWidth="1"/>
    <col min="6669" max="6669" width="12" style="299" bestFit="1" customWidth="1"/>
    <col min="6670" max="6670" width="4.88671875" style="299" customWidth="1"/>
    <col min="6671" max="6671" width="8.6640625" style="299" bestFit="1" customWidth="1"/>
    <col min="6672" max="6913" width="9.109375" style="299"/>
    <col min="6914" max="6914" width="20" style="299" customWidth="1"/>
    <col min="6915" max="6915" width="104.109375" style="299" customWidth="1"/>
    <col min="6916" max="6916" width="9.6640625" style="299" customWidth="1"/>
    <col min="6917" max="6917" width="10.5546875" style="299" customWidth="1"/>
    <col min="6918" max="6918" width="36.88671875" style="299" customWidth="1"/>
    <col min="6919" max="6919" width="37.33203125" style="299" customWidth="1"/>
    <col min="6920" max="6920" width="5.109375" style="299" bestFit="1" customWidth="1"/>
    <col min="6921" max="6921" width="14.6640625" style="299" customWidth="1"/>
    <col min="6922" max="6923" width="4.88671875" style="299" customWidth="1"/>
    <col min="6924" max="6924" width="6.33203125" style="299" bestFit="1" customWidth="1"/>
    <col min="6925" max="6925" width="12" style="299" bestFit="1" customWidth="1"/>
    <col min="6926" max="6926" width="4.88671875" style="299" customWidth="1"/>
    <col min="6927" max="6927" width="8.6640625" style="299" bestFit="1" customWidth="1"/>
    <col min="6928" max="7169" width="9.109375" style="299"/>
    <col min="7170" max="7170" width="20" style="299" customWidth="1"/>
    <col min="7171" max="7171" width="104.109375" style="299" customWidth="1"/>
    <col min="7172" max="7172" width="9.6640625" style="299" customWidth="1"/>
    <col min="7173" max="7173" width="10.5546875" style="299" customWidth="1"/>
    <col min="7174" max="7174" width="36.88671875" style="299" customWidth="1"/>
    <col min="7175" max="7175" width="37.33203125" style="299" customWidth="1"/>
    <col min="7176" max="7176" width="5.109375" style="299" bestFit="1" customWidth="1"/>
    <col min="7177" max="7177" width="14.6640625" style="299" customWidth="1"/>
    <col min="7178" max="7179" width="4.88671875" style="299" customWidth="1"/>
    <col min="7180" max="7180" width="6.33203125" style="299" bestFit="1" customWidth="1"/>
    <col min="7181" max="7181" width="12" style="299" bestFit="1" customWidth="1"/>
    <col min="7182" max="7182" width="4.88671875" style="299" customWidth="1"/>
    <col min="7183" max="7183" width="8.6640625" style="299" bestFit="1" customWidth="1"/>
    <col min="7184" max="7425" width="9.109375" style="299"/>
    <col min="7426" max="7426" width="20" style="299" customWidth="1"/>
    <col min="7427" max="7427" width="104.109375" style="299" customWidth="1"/>
    <col min="7428" max="7428" width="9.6640625" style="299" customWidth="1"/>
    <col min="7429" max="7429" width="10.5546875" style="299" customWidth="1"/>
    <col min="7430" max="7430" width="36.88671875" style="299" customWidth="1"/>
    <col min="7431" max="7431" width="37.33203125" style="299" customWidth="1"/>
    <col min="7432" max="7432" width="5.109375" style="299" bestFit="1" customWidth="1"/>
    <col min="7433" max="7433" width="14.6640625" style="299" customWidth="1"/>
    <col min="7434" max="7435" width="4.88671875" style="299" customWidth="1"/>
    <col min="7436" max="7436" width="6.33203125" style="299" bestFit="1" customWidth="1"/>
    <col min="7437" max="7437" width="12" style="299" bestFit="1" customWidth="1"/>
    <col min="7438" max="7438" width="4.88671875" style="299" customWidth="1"/>
    <col min="7439" max="7439" width="8.6640625" style="299" bestFit="1" customWidth="1"/>
    <col min="7440" max="7681" width="9.109375" style="299"/>
    <col min="7682" max="7682" width="20" style="299" customWidth="1"/>
    <col min="7683" max="7683" width="104.109375" style="299" customWidth="1"/>
    <col min="7684" max="7684" width="9.6640625" style="299" customWidth="1"/>
    <col min="7685" max="7685" width="10.5546875" style="299" customWidth="1"/>
    <col min="7686" max="7686" width="36.88671875" style="299" customWidth="1"/>
    <col min="7687" max="7687" width="37.33203125" style="299" customWidth="1"/>
    <col min="7688" max="7688" width="5.109375" style="299" bestFit="1" customWidth="1"/>
    <col min="7689" max="7689" width="14.6640625" style="299" customWidth="1"/>
    <col min="7690" max="7691" width="4.88671875" style="299" customWidth="1"/>
    <col min="7692" max="7692" width="6.33203125" style="299" bestFit="1" customWidth="1"/>
    <col min="7693" max="7693" width="12" style="299" bestFit="1" customWidth="1"/>
    <col min="7694" max="7694" width="4.88671875" style="299" customWidth="1"/>
    <col min="7695" max="7695" width="8.6640625" style="299" bestFit="1" customWidth="1"/>
    <col min="7696" max="7937" width="9.109375" style="299"/>
    <col min="7938" max="7938" width="20" style="299" customWidth="1"/>
    <col min="7939" max="7939" width="104.109375" style="299" customWidth="1"/>
    <col min="7940" max="7940" width="9.6640625" style="299" customWidth="1"/>
    <col min="7941" max="7941" width="10.5546875" style="299" customWidth="1"/>
    <col min="7942" max="7942" width="36.88671875" style="299" customWidth="1"/>
    <col min="7943" max="7943" width="37.33203125" style="299" customWidth="1"/>
    <col min="7944" max="7944" width="5.109375" style="299" bestFit="1" customWidth="1"/>
    <col min="7945" max="7945" width="14.6640625" style="299" customWidth="1"/>
    <col min="7946" max="7947" width="4.88671875" style="299" customWidth="1"/>
    <col min="7948" max="7948" width="6.33203125" style="299" bestFit="1" customWidth="1"/>
    <col min="7949" max="7949" width="12" style="299" bestFit="1" customWidth="1"/>
    <col min="7950" max="7950" width="4.88671875" style="299" customWidth="1"/>
    <col min="7951" max="7951" width="8.6640625" style="299" bestFit="1" customWidth="1"/>
    <col min="7952" max="8193" width="9.109375" style="299"/>
    <col min="8194" max="8194" width="20" style="299" customWidth="1"/>
    <col min="8195" max="8195" width="104.109375" style="299" customWidth="1"/>
    <col min="8196" max="8196" width="9.6640625" style="299" customWidth="1"/>
    <col min="8197" max="8197" width="10.5546875" style="299" customWidth="1"/>
    <col min="8198" max="8198" width="36.88671875" style="299" customWidth="1"/>
    <col min="8199" max="8199" width="37.33203125" style="299" customWidth="1"/>
    <col min="8200" max="8200" width="5.109375" style="299" bestFit="1" customWidth="1"/>
    <col min="8201" max="8201" width="14.6640625" style="299" customWidth="1"/>
    <col min="8202" max="8203" width="4.88671875" style="299" customWidth="1"/>
    <col min="8204" max="8204" width="6.33203125" style="299" bestFit="1" customWidth="1"/>
    <col min="8205" max="8205" width="12" style="299" bestFit="1" customWidth="1"/>
    <col min="8206" max="8206" width="4.88671875" style="299" customWidth="1"/>
    <col min="8207" max="8207" width="8.6640625" style="299" bestFit="1" customWidth="1"/>
    <col min="8208" max="8449" width="9.109375" style="299"/>
    <col min="8450" max="8450" width="20" style="299" customWidth="1"/>
    <col min="8451" max="8451" width="104.109375" style="299" customWidth="1"/>
    <col min="8452" max="8452" width="9.6640625" style="299" customWidth="1"/>
    <col min="8453" max="8453" width="10.5546875" style="299" customWidth="1"/>
    <col min="8454" max="8454" width="36.88671875" style="299" customWidth="1"/>
    <col min="8455" max="8455" width="37.33203125" style="299" customWidth="1"/>
    <col min="8456" max="8456" width="5.109375" style="299" bestFit="1" customWidth="1"/>
    <col min="8457" max="8457" width="14.6640625" style="299" customWidth="1"/>
    <col min="8458" max="8459" width="4.88671875" style="299" customWidth="1"/>
    <col min="8460" max="8460" width="6.33203125" style="299" bestFit="1" customWidth="1"/>
    <col min="8461" max="8461" width="12" style="299" bestFit="1" customWidth="1"/>
    <col min="8462" max="8462" width="4.88671875" style="299" customWidth="1"/>
    <col min="8463" max="8463" width="8.6640625" style="299" bestFit="1" customWidth="1"/>
    <col min="8464" max="8705" width="9.109375" style="299"/>
    <col min="8706" max="8706" width="20" style="299" customWidth="1"/>
    <col min="8707" max="8707" width="104.109375" style="299" customWidth="1"/>
    <col min="8708" max="8708" width="9.6640625" style="299" customWidth="1"/>
    <col min="8709" max="8709" width="10.5546875" style="299" customWidth="1"/>
    <col min="8710" max="8710" width="36.88671875" style="299" customWidth="1"/>
    <col min="8711" max="8711" width="37.33203125" style="299" customWidth="1"/>
    <col min="8712" max="8712" width="5.109375" style="299" bestFit="1" customWidth="1"/>
    <col min="8713" max="8713" width="14.6640625" style="299" customWidth="1"/>
    <col min="8714" max="8715" width="4.88671875" style="299" customWidth="1"/>
    <col min="8716" max="8716" width="6.33203125" style="299" bestFit="1" customWidth="1"/>
    <col min="8717" max="8717" width="12" style="299" bestFit="1" customWidth="1"/>
    <col min="8718" max="8718" width="4.88671875" style="299" customWidth="1"/>
    <col min="8719" max="8719" width="8.6640625" style="299" bestFit="1" customWidth="1"/>
    <col min="8720" max="8961" width="9.109375" style="299"/>
    <col min="8962" max="8962" width="20" style="299" customWidth="1"/>
    <col min="8963" max="8963" width="104.109375" style="299" customWidth="1"/>
    <col min="8964" max="8964" width="9.6640625" style="299" customWidth="1"/>
    <col min="8965" max="8965" width="10.5546875" style="299" customWidth="1"/>
    <col min="8966" max="8966" width="36.88671875" style="299" customWidth="1"/>
    <col min="8967" max="8967" width="37.33203125" style="299" customWidth="1"/>
    <col min="8968" max="8968" width="5.109375" style="299" bestFit="1" customWidth="1"/>
    <col min="8969" max="8969" width="14.6640625" style="299" customWidth="1"/>
    <col min="8970" max="8971" width="4.88671875" style="299" customWidth="1"/>
    <col min="8972" max="8972" width="6.33203125" style="299" bestFit="1" customWidth="1"/>
    <col min="8973" max="8973" width="12" style="299" bestFit="1" customWidth="1"/>
    <col min="8974" max="8974" width="4.88671875" style="299" customWidth="1"/>
    <col min="8975" max="8975" width="8.6640625" style="299" bestFit="1" customWidth="1"/>
    <col min="8976" max="9217" width="9.109375" style="299"/>
    <col min="9218" max="9218" width="20" style="299" customWidth="1"/>
    <col min="9219" max="9219" width="104.109375" style="299" customWidth="1"/>
    <col min="9220" max="9220" width="9.6640625" style="299" customWidth="1"/>
    <col min="9221" max="9221" width="10.5546875" style="299" customWidth="1"/>
    <col min="9222" max="9222" width="36.88671875" style="299" customWidth="1"/>
    <col min="9223" max="9223" width="37.33203125" style="299" customWidth="1"/>
    <col min="9224" max="9224" width="5.109375" style="299" bestFit="1" customWidth="1"/>
    <col min="9225" max="9225" width="14.6640625" style="299" customWidth="1"/>
    <col min="9226" max="9227" width="4.88671875" style="299" customWidth="1"/>
    <col min="9228" max="9228" width="6.33203125" style="299" bestFit="1" customWidth="1"/>
    <col min="9229" max="9229" width="12" style="299" bestFit="1" customWidth="1"/>
    <col min="9230" max="9230" width="4.88671875" style="299" customWidth="1"/>
    <col min="9231" max="9231" width="8.6640625" style="299" bestFit="1" customWidth="1"/>
    <col min="9232" max="9473" width="9.109375" style="299"/>
    <col min="9474" max="9474" width="20" style="299" customWidth="1"/>
    <col min="9475" max="9475" width="104.109375" style="299" customWidth="1"/>
    <col min="9476" max="9476" width="9.6640625" style="299" customWidth="1"/>
    <col min="9477" max="9477" width="10.5546875" style="299" customWidth="1"/>
    <col min="9478" max="9478" width="36.88671875" style="299" customWidth="1"/>
    <col min="9479" max="9479" width="37.33203125" style="299" customWidth="1"/>
    <col min="9480" max="9480" width="5.109375" style="299" bestFit="1" customWidth="1"/>
    <col min="9481" max="9481" width="14.6640625" style="299" customWidth="1"/>
    <col min="9482" max="9483" width="4.88671875" style="299" customWidth="1"/>
    <col min="9484" max="9484" width="6.33203125" style="299" bestFit="1" customWidth="1"/>
    <col min="9485" max="9485" width="12" style="299" bestFit="1" customWidth="1"/>
    <col min="9486" max="9486" width="4.88671875" style="299" customWidth="1"/>
    <col min="9487" max="9487" width="8.6640625" style="299" bestFit="1" customWidth="1"/>
    <col min="9488" max="9729" width="9.109375" style="299"/>
    <col min="9730" max="9730" width="20" style="299" customWidth="1"/>
    <col min="9731" max="9731" width="104.109375" style="299" customWidth="1"/>
    <col min="9732" max="9732" width="9.6640625" style="299" customWidth="1"/>
    <col min="9733" max="9733" width="10.5546875" style="299" customWidth="1"/>
    <col min="9734" max="9734" width="36.88671875" style="299" customWidth="1"/>
    <col min="9735" max="9735" width="37.33203125" style="299" customWidth="1"/>
    <col min="9736" max="9736" width="5.109375" style="299" bestFit="1" customWidth="1"/>
    <col min="9737" max="9737" width="14.6640625" style="299" customWidth="1"/>
    <col min="9738" max="9739" width="4.88671875" style="299" customWidth="1"/>
    <col min="9740" max="9740" width="6.33203125" style="299" bestFit="1" customWidth="1"/>
    <col min="9741" max="9741" width="12" style="299" bestFit="1" customWidth="1"/>
    <col min="9742" max="9742" width="4.88671875" style="299" customWidth="1"/>
    <col min="9743" max="9743" width="8.6640625" style="299" bestFit="1" customWidth="1"/>
    <col min="9744" max="9985" width="9.109375" style="299"/>
    <col min="9986" max="9986" width="20" style="299" customWidth="1"/>
    <col min="9987" max="9987" width="104.109375" style="299" customWidth="1"/>
    <col min="9988" max="9988" width="9.6640625" style="299" customWidth="1"/>
    <col min="9989" max="9989" width="10.5546875" style="299" customWidth="1"/>
    <col min="9990" max="9990" width="36.88671875" style="299" customWidth="1"/>
    <col min="9991" max="9991" width="37.33203125" style="299" customWidth="1"/>
    <col min="9992" max="9992" width="5.109375" style="299" bestFit="1" customWidth="1"/>
    <col min="9993" max="9993" width="14.6640625" style="299" customWidth="1"/>
    <col min="9994" max="9995" width="4.88671875" style="299" customWidth="1"/>
    <col min="9996" max="9996" width="6.33203125" style="299" bestFit="1" customWidth="1"/>
    <col min="9997" max="9997" width="12" style="299" bestFit="1" customWidth="1"/>
    <col min="9998" max="9998" width="4.88671875" style="299" customWidth="1"/>
    <col min="9999" max="9999" width="8.6640625" style="299" bestFit="1" customWidth="1"/>
    <col min="10000" max="10241" width="9.109375" style="299"/>
    <col min="10242" max="10242" width="20" style="299" customWidth="1"/>
    <col min="10243" max="10243" width="104.109375" style="299" customWidth="1"/>
    <col min="10244" max="10244" width="9.6640625" style="299" customWidth="1"/>
    <col min="10245" max="10245" width="10.5546875" style="299" customWidth="1"/>
    <col min="10246" max="10246" width="36.88671875" style="299" customWidth="1"/>
    <col min="10247" max="10247" width="37.33203125" style="299" customWidth="1"/>
    <col min="10248" max="10248" width="5.109375" style="299" bestFit="1" customWidth="1"/>
    <col min="10249" max="10249" width="14.6640625" style="299" customWidth="1"/>
    <col min="10250" max="10251" width="4.88671875" style="299" customWidth="1"/>
    <col min="10252" max="10252" width="6.33203125" style="299" bestFit="1" customWidth="1"/>
    <col min="10253" max="10253" width="12" style="299" bestFit="1" customWidth="1"/>
    <col min="10254" max="10254" width="4.88671875" style="299" customWidth="1"/>
    <col min="10255" max="10255" width="8.6640625" style="299" bestFit="1" customWidth="1"/>
    <col min="10256" max="10497" width="9.109375" style="299"/>
    <col min="10498" max="10498" width="20" style="299" customWidth="1"/>
    <col min="10499" max="10499" width="104.109375" style="299" customWidth="1"/>
    <col min="10500" max="10500" width="9.6640625" style="299" customWidth="1"/>
    <col min="10501" max="10501" width="10.5546875" style="299" customWidth="1"/>
    <col min="10502" max="10502" width="36.88671875" style="299" customWidth="1"/>
    <col min="10503" max="10503" width="37.33203125" style="299" customWidth="1"/>
    <col min="10504" max="10504" width="5.109375" style="299" bestFit="1" customWidth="1"/>
    <col min="10505" max="10505" width="14.6640625" style="299" customWidth="1"/>
    <col min="10506" max="10507" width="4.88671875" style="299" customWidth="1"/>
    <col min="10508" max="10508" width="6.33203125" style="299" bestFit="1" customWidth="1"/>
    <col min="10509" max="10509" width="12" style="299" bestFit="1" customWidth="1"/>
    <col min="10510" max="10510" width="4.88671875" style="299" customWidth="1"/>
    <col min="10511" max="10511" width="8.6640625" style="299" bestFit="1" customWidth="1"/>
    <col min="10512" max="10753" width="9.109375" style="299"/>
    <col min="10754" max="10754" width="20" style="299" customWidth="1"/>
    <col min="10755" max="10755" width="104.109375" style="299" customWidth="1"/>
    <col min="10756" max="10756" width="9.6640625" style="299" customWidth="1"/>
    <col min="10757" max="10757" width="10.5546875" style="299" customWidth="1"/>
    <col min="10758" max="10758" width="36.88671875" style="299" customWidth="1"/>
    <col min="10759" max="10759" width="37.33203125" style="299" customWidth="1"/>
    <col min="10760" max="10760" width="5.109375" style="299" bestFit="1" customWidth="1"/>
    <col min="10761" max="10761" width="14.6640625" style="299" customWidth="1"/>
    <col min="10762" max="10763" width="4.88671875" style="299" customWidth="1"/>
    <col min="10764" max="10764" width="6.33203125" style="299" bestFit="1" customWidth="1"/>
    <col min="10765" max="10765" width="12" style="299" bestFit="1" customWidth="1"/>
    <col min="10766" max="10766" width="4.88671875" style="299" customWidth="1"/>
    <col min="10767" max="10767" width="8.6640625" style="299" bestFit="1" customWidth="1"/>
    <col min="10768" max="11009" width="9.109375" style="299"/>
    <col min="11010" max="11010" width="20" style="299" customWidth="1"/>
    <col min="11011" max="11011" width="104.109375" style="299" customWidth="1"/>
    <col min="11012" max="11012" width="9.6640625" style="299" customWidth="1"/>
    <col min="11013" max="11013" width="10.5546875" style="299" customWidth="1"/>
    <col min="11014" max="11014" width="36.88671875" style="299" customWidth="1"/>
    <col min="11015" max="11015" width="37.33203125" style="299" customWidth="1"/>
    <col min="11016" max="11016" width="5.109375" style="299" bestFit="1" customWidth="1"/>
    <col min="11017" max="11017" width="14.6640625" style="299" customWidth="1"/>
    <col min="11018" max="11019" width="4.88671875" style="299" customWidth="1"/>
    <col min="11020" max="11020" width="6.33203125" style="299" bestFit="1" customWidth="1"/>
    <col min="11021" max="11021" width="12" style="299" bestFit="1" customWidth="1"/>
    <col min="11022" max="11022" width="4.88671875" style="299" customWidth="1"/>
    <col min="11023" max="11023" width="8.6640625" style="299" bestFit="1" customWidth="1"/>
    <col min="11024" max="11265" width="9.109375" style="299"/>
    <col min="11266" max="11266" width="20" style="299" customWidth="1"/>
    <col min="11267" max="11267" width="104.109375" style="299" customWidth="1"/>
    <col min="11268" max="11268" width="9.6640625" style="299" customWidth="1"/>
    <col min="11269" max="11269" width="10.5546875" style="299" customWidth="1"/>
    <col min="11270" max="11270" width="36.88671875" style="299" customWidth="1"/>
    <col min="11271" max="11271" width="37.33203125" style="299" customWidth="1"/>
    <col min="11272" max="11272" width="5.109375" style="299" bestFit="1" customWidth="1"/>
    <col min="11273" max="11273" width="14.6640625" style="299" customWidth="1"/>
    <col min="11274" max="11275" width="4.88671875" style="299" customWidth="1"/>
    <col min="11276" max="11276" width="6.33203125" style="299" bestFit="1" customWidth="1"/>
    <col min="11277" max="11277" width="12" style="299" bestFit="1" customWidth="1"/>
    <col min="11278" max="11278" width="4.88671875" style="299" customWidth="1"/>
    <col min="11279" max="11279" width="8.6640625" style="299" bestFit="1" customWidth="1"/>
    <col min="11280" max="11521" width="9.109375" style="299"/>
    <col min="11522" max="11522" width="20" style="299" customWidth="1"/>
    <col min="11523" max="11523" width="104.109375" style="299" customWidth="1"/>
    <col min="11524" max="11524" width="9.6640625" style="299" customWidth="1"/>
    <col min="11525" max="11525" width="10.5546875" style="299" customWidth="1"/>
    <col min="11526" max="11526" width="36.88671875" style="299" customWidth="1"/>
    <col min="11527" max="11527" width="37.33203125" style="299" customWidth="1"/>
    <col min="11528" max="11528" width="5.109375" style="299" bestFit="1" customWidth="1"/>
    <col min="11529" max="11529" width="14.6640625" style="299" customWidth="1"/>
    <col min="11530" max="11531" width="4.88671875" style="299" customWidth="1"/>
    <col min="11532" max="11532" width="6.33203125" style="299" bestFit="1" customWidth="1"/>
    <col min="11533" max="11533" width="12" style="299" bestFit="1" customWidth="1"/>
    <col min="11534" max="11534" width="4.88671875" style="299" customWidth="1"/>
    <col min="11535" max="11535" width="8.6640625" style="299" bestFit="1" customWidth="1"/>
    <col min="11536" max="11777" width="9.109375" style="299"/>
    <col min="11778" max="11778" width="20" style="299" customWidth="1"/>
    <col min="11779" max="11779" width="104.109375" style="299" customWidth="1"/>
    <col min="11780" max="11780" width="9.6640625" style="299" customWidth="1"/>
    <col min="11781" max="11781" width="10.5546875" style="299" customWidth="1"/>
    <col min="11782" max="11782" width="36.88671875" style="299" customWidth="1"/>
    <col min="11783" max="11783" width="37.33203125" style="299" customWidth="1"/>
    <col min="11784" max="11784" width="5.109375" style="299" bestFit="1" customWidth="1"/>
    <col min="11785" max="11785" width="14.6640625" style="299" customWidth="1"/>
    <col min="11786" max="11787" width="4.88671875" style="299" customWidth="1"/>
    <col min="11788" max="11788" width="6.33203125" style="299" bestFit="1" customWidth="1"/>
    <col min="11789" max="11789" width="12" style="299" bestFit="1" customWidth="1"/>
    <col min="11790" max="11790" width="4.88671875" style="299" customWidth="1"/>
    <col min="11791" max="11791" width="8.6640625" style="299" bestFit="1" customWidth="1"/>
    <col min="11792" max="12033" width="9.109375" style="299"/>
    <col min="12034" max="12034" width="20" style="299" customWidth="1"/>
    <col min="12035" max="12035" width="104.109375" style="299" customWidth="1"/>
    <col min="12036" max="12036" width="9.6640625" style="299" customWidth="1"/>
    <col min="12037" max="12037" width="10.5546875" style="299" customWidth="1"/>
    <col min="12038" max="12038" width="36.88671875" style="299" customWidth="1"/>
    <col min="12039" max="12039" width="37.33203125" style="299" customWidth="1"/>
    <col min="12040" max="12040" width="5.109375" style="299" bestFit="1" customWidth="1"/>
    <col min="12041" max="12041" width="14.6640625" style="299" customWidth="1"/>
    <col min="12042" max="12043" width="4.88671875" style="299" customWidth="1"/>
    <col min="12044" max="12044" width="6.33203125" style="299" bestFit="1" customWidth="1"/>
    <col min="12045" max="12045" width="12" style="299" bestFit="1" customWidth="1"/>
    <col min="12046" max="12046" width="4.88671875" style="299" customWidth="1"/>
    <col min="12047" max="12047" width="8.6640625" style="299" bestFit="1" customWidth="1"/>
    <col min="12048" max="12289" width="9.109375" style="299"/>
    <col min="12290" max="12290" width="20" style="299" customWidth="1"/>
    <col min="12291" max="12291" width="104.109375" style="299" customWidth="1"/>
    <col min="12292" max="12292" width="9.6640625" style="299" customWidth="1"/>
    <col min="12293" max="12293" width="10.5546875" style="299" customWidth="1"/>
    <col min="12294" max="12294" width="36.88671875" style="299" customWidth="1"/>
    <col min="12295" max="12295" width="37.33203125" style="299" customWidth="1"/>
    <col min="12296" max="12296" width="5.109375" style="299" bestFit="1" customWidth="1"/>
    <col min="12297" max="12297" width="14.6640625" style="299" customWidth="1"/>
    <col min="12298" max="12299" width="4.88671875" style="299" customWidth="1"/>
    <col min="12300" max="12300" width="6.33203125" style="299" bestFit="1" customWidth="1"/>
    <col min="12301" max="12301" width="12" style="299" bestFit="1" customWidth="1"/>
    <col min="12302" max="12302" width="4.88671875" style="299" customWidth="1"/>
    <col min="12303" max="12303" width="8.6640625" style="299" bestFit="1" customWidth="1"/>
    <col min="12304" max="12545" width="9.109375" style="299"/>
    <col min="12546" max="12546" width="20" style="299" customWidth="1"/>
    <col min="12547" max="12547" width="104.109375" style="299" customWidth="1"/>
    <col min="12548" max="12548" width="9.6640625" style="299" customWidth="1"/>
    <col min="12549" max="12549" width="10.5546875" style="299" customWidth="1"/>
    <col min="12550" max="12550" width="36.88671875" style="299" customWidth="1"/>
    <col min="12551" max="12551" width="37.33203125" style="299" customWidth="1"/>
    <col min="12552" max="12552" width="5.109375" style="299" bestFit="1" customWidth="1"/>
    <col min="12553" max="12553" width="14.6640625" style="299" customWidth="1"/>
    <col min="12554" max="12555" width="4.88671875" style="299" customWidth="1"/>
    <col min="12556" max="12556" width="6.33203125" style="299" bestFit="1" customWidth="1"/>
    <col min="12557" max="12557" width="12" style="299" bestFit="1" customWidth="1"/>
    <col min="12558" max="12558" width="4.88671875" style="299" customWidth="1"/>
    <col min="12559" max="12559" width="8.6640625" style="299" bestFit="1" customWidth="1"/>
    <col min="12560" max="12801" width="9.109375" style="299"/>
    <col min="12802" max="12802" width="20" style="299" customWidth="1"/>
    <col min="12803" max="12803" width="104.109375" style="299" customWidth="1"/>
    <col min="12804" max="12804" width="9.6640625" style="299" customWidth="1"/>
    <col min="12805" max="12805" width="10.5546875" style="299" customWidth="1"/>
    <col min="12806" max="12806" width="36.88671875" style="299" customWidth="1"/>
    <col min="12807" max="12807" width="37.33203125" style="299" customWidth="1"/>
    <col min="12808" max="12808" width="5.109375" style="299" bestFit="1" customWidth="1"/>
    <col min="12809" max="12809" width="14.6640625" style="299" customWidth="1"/>
    <col min="12810" max="12811" width="4.88671875" style="299" customWidth="1"/>
    <col min="12812" max="12812" width="6.33203125" style="299" bestFit="1" customWidth="1"/>
    <col min="12813" max="12813" width="12" style="299" bestFit="1" customWidth="1"/>
    <col min="12814" max="12814" width="4.88671875" style="299" customWidth="1"/>
    <col min="12815" max="12815" width="8.6640625" style="299" bestFit="1" customWidth="1"/>
    <col min="12816" max="13057" width="9.109375" style="299"/>
    <col min="13058" max="13058" width="20" style="299" customWidth="1"/>
    <col min="13059" max="13059" width="104.109375" style="299" customWidth="1"/>
    <col min="13060" max="13060" width="9.6640625" style="299" customWidth="1"/>
    <col min="13061" max="13061" width="10.5546875" style="299" customWidth="1"/>
    <col min="13062" max="13062" width="36.88671875" style="299" customWidth="1"/>
    <col min="13063" max="13063" width="37.33203125" style="299" customWidth="1"/>
    <col min="13064" max="13064" width="5.109375" style="299" bestFit="1" customWidth="1"/>
    <col min="13065" max="13065" width="14.6640625" style="299" customWidth="1"/>
    <col min="13066" max="13067" width="4.88671875" style="299" customWidth="1"/>
    <col min="13068" max="13068" width="6.33203125" style="299" bestFit="1" customWidth="1"/>
    <col min="13069" max="13069" width="12" style="299" bestFit="1" customWidth="1"/>
    <col min="13070" max="13070" width="4.88671875" style="299" customWidth="1"/>
    <col min="13071" max="13071" width="8.6640625" style="299" bestFit="1" customWidth="1"/>
    <col min="13072" max="13313" width="9.109375" style="299"/>
    <col min="13314" max="13314" width="20" style="299" customWidth="1"/>
    <col min="13315" max="13315" width="104.109375" style="299" customWidth="1"/>
    <col min="13316" max="13316" width="9.6640625" style="299" customWidth="1"/>
    <col min="13317" max="13317" width="10.5546875" style="299" customWidth="1"/>
    <col min="13318" max="13318" width="36.88671875" style="299" customWidth="1"/>
    <col min="13319" max="13319" width="37.33203125" style="299" customWidth="1"/>
    <col min="13320" max="13320" width="5.109375" style="299" bestFit="1" customWidth="1"/>
    <col min="13321" max="13321" width="14.6640625" style="299" customWidth="1"/>
    <col min="13322" max="13323" width="4.88671875" style="299" customWidth="1"/>
    <col min="13324" max="13324" width="6.33203125" style="299" bestFit="1" customWidth="1"/>
    <col min="13325" max="13325" width="12" style="299" bestFit="1" customWidth="1"/>
    <col min="13326" max="13326" width="4.88671875" style="299" customWidth="1"/>
    <col min="13327" max="13327" width="8.6640625" style="299" bestFit="1" customWidth="1"/>
    <col min="13328" max="13569" width="9.109375" style="299"/>
    <col min="13570" max="13570" width="20" style="299" customWidth="1"/>
    <col min="13571" max="13571" width="104.109375" style="299" customWidth="1"/>
    <col min="13572" max="13572" width="9.6640625" style="299" customWidth="1"/>
    <col min="13573" max="13573" width="10.5546875" style="299" customWidth="1"/>
    <col min="13574" max="13574" width="36.88671875" style="299" customWidth="1"/>
    <col min="13575" max="13575" width="37.33203125" style="299" customWidth="1"/>
    <col min="13576" max="13576" width="5.109375" style="299" bestFit="1" customWidth="1"/>
    <col min="13577" max="13577" width="14.6640625" style="299" customWidth="1"/>
    <col min="13578" max="13579" width="4.88671875" style="299" customWidth="1"/>
    <col min="13580" max="13580" width="6.33203125" style="299" bestFit="1" customWidth="1"/>
    <col min="13581" max="13581" width="12" style="299" bestFit="1" customWidth="1"/>
    <col min="13582" max="13582" width="4.88671875" style="299" customWidth="1"/>
    <col min="13583" max="13583" width="8.6640625" style="299" bestFit="1" customWidth="1"/>
    <col min="13584" max="13825" width="9.109375" style="299"/>
    <col min="13826" max="13826" width="20" style="299" customWidth="1"/>
    <col min="13827" max="13827" width="104.109375" style="299" customWidth="1"/>
    <col min="13828" max="13828" width="9.6640625" style="299" customWidth="1"/>
    <col min="13829" max="13829" width="10.5546875" style="299" customWidth="1"/>
    <col min="13830" max="13830" width="36.88671875" style="299" customWidth="1"/>
    <col min="13831" max="13831" width="37.33203125" style="299" customWidth="1"/>
    <col min="13832" max="13832" width="5.109375" style="299" bestFit="1" customWidth="1"/>
    <col min="13833" max="13833" width="14.6640625" style="299" customWidth="1"/>
    <col min="13834" max="13835" width="4.88671875" style="299" customWidth="1"/>
    <col min="13836" max="13836" width="6.33203125" style="299" bestFit="1" customWidth="1"/>
    <col min="13837" max="13837" width="12" style="299" bestFit="1" customWidth="1"/>
    <col min="13838" max="13838" width="4.88671875" style="299" customWidth="1"/>
    <col min="13839" max="13839" width="8.6640625" style="299" bestFit="1" customWidth="1"/>
    <col min="13840" max="14081" width="9.109375" style="299"/>
    <col min="14082" max="14082" width="20" style="299" customWidth="1"/>
    <col min="14083" max="14083" width="104.109375" style="299" customWidth="1"/>
    <col min="14084" max="14084" width="9.6640625" style="299" customWidth="1"/>
    <col min="14085" max="14085" width="10.5546875" style="299" customWidth="1"/>
    <col min="14086" max="14086" width="36.88671875" style="299" customWidth="1"/>
    <col min="14087" max="14087" width="37.33203125" style="299" customWidth="1"/>
    <col min="14088" max="14088" width="5.109375" style="299" bestFit="1" customWidth="1"/>
    <col min="14089" max="14089" width="14.6640625" style="299" customWidth="1"/>
    <col min="14090" max="14091" width="4.88671875" style="299" customWidth="1"/>
    <col min="14092" max="14092" width="6.33203125" style="299" bestFit="1" customWidth="1"/>
    <col min="14093" max="14093" width="12" style="299" bestFit="1" customWidth="1"/>
    <col min="14094" max="14094" width="4.88671875" style="299" customWidth="1"/>
    <col min="14095" max="14095" width="8.6640625" style="299" bestFit="1" customWidth="1"/>
    <col min="14096" max="14337" width="9.109375" style="299"/>
    <col min="14338" max="14338" width="20" style="299" customWidth="1"/>
    <col min="14339" max="14339" width="104.109375" style="299" customWidth="1"/>
    <col min="14340" max="14340" width="9.6640625" style="299" customWidth="1"/>
    <col min="14341" max="14341" width="10.5546875" style="299" customWidth="1"/>
    <col min="14342" max="14342" width="36.88671875" style="299" customWidth="1"/>
    <col min="14343" max="14343" width="37.33203125" style="299" customWidth="1"/>
    <col min="14344" max="14344" width="5.109375" style="299" bestFit="1" customWidth="1"/>
    <col min="14345" max="14345" width="14.6640625" style="299" customWidth="1"/>
    <col min="14346" max="14347" width="4.88671875" style="299" customWidth="1"/>
    <col min="14348" max="14348" width="6.33203125" style="299" bestFit="1" customWidth="1"/>
    <col min="14349" max="14349" width="12" style="299" bestFit="1" customWidth="1"/>
    <col min="14350" max="14350" width="4.88671875" style="299" customWidth="1"/>
    <col min="14351" max="14351" width="8.6640625" style="299" bestFit="1" customWidth="1"/>
    <col min="14352" max="14593" width="9.109375" style="299"/>
    <col min="14594" max="14594" width="20" style="299" customWidth="1"/>
    <col min="14595" max="14595" width="104.109375" style="299" customWidth="1"/>
    <col min="14596" max="14596" width="9.6640625" style="299" customWidth="1"/>
    <col min="14597" max="14597" width="10.5546875" style="299" customWidth="1"/>
    <col min="14598" max="14598" width="36.88671875" style="299" customWidth="1"/>
    <col min="14599" max="14599" width="37.33203125" style="299" customWidth="1"/>
    <col min="14600" max="14600" width="5.109375" style="299" bestFit="1" customWidth="1"/>
    <col min="14601" max="14601" width="14.6640625" style="299" customWidth="1"/>
    <col min="14602" max="14603" width="4.88671875" style="299" customWidth="1"/>
    <col min="14604" max="14604" width="6.33203125" style="299" bestFit="1" customWidth="1"/>
    <col min="14605" max="14605" width="12" style="299" bestFit="1" customWidth="1"/>
    <col min="14606" max="14606" width="4.88671875" style="299" customWidth="1"/>
    <col min="14607" max="14607" width="8.6640625" style="299" bestFit="1" customWidth="1"/>
    <col min="14608" max="14849" width="9.109375" style="299"/>
    <col min="14850" max="14850" width="20" style="299" customWidth="1"/>
    <col min="14851" max="14851" width="104.109375" style="299" customWidth="1"/>
    <col min="14852" max="14852" width="9.6640625" style="299" customWidth="1"/>
    <col min="14853" max="14853" width="10.5546875" style="299" customWidth="1"/>
    <col min="14854" max="14854" width="36.88671875" style="299" customWidth="1"/>
    <col min="14855" max="14855" width="37.33203125" style="299" customWidth="1"/>
    <col min="14856" max="14856" width="5.109375" style="299" bestFit="1" customWidth="1"/>
    <col min="14857" max="14857" width="14.6640625" style="299" customWidth="1"/>
    <col min="14858" max="14859" width="4.88671875" style="299" customWidth="1"/>
    <col min="14860" max="14860" width="6.33203125" style="299" bestFit="1" customWidth="1"/>
    <col min="14861" max="14861" width="12" style="299" bestFit="1" customWidth="1"/>
    <col min="14862" max="14862" width="4.88671875" style="299" customWidth="1"/>
    <col min="14863" max="14863" width="8.6640625" style="299" bestFit="1" customWidth="1"/>
    <col min="14864" max="15105" width="9.109375" style="299"/>
    <col min="15106" max="15106" width="20" style="299" customWidth="1"/>
    <col min="15107" max="15107" width="104.109375" style="299" customWidth="1"/>
    <col min="15108" max="15108" width="9.6640625" style="299" customWidth="1"/>
    <col min="15109" max="15109" width="10.5546875" style="299" customWidth="1"/>
    <col min="15110" max="15110" width="36.88671875" style="299" customWidth="1"/>
    <col min="15111" max="15111" width="37.33203125" style="299" customWidth="1"/>
    <col min="15112" max="15112" width="5.109375" style="299" bestFit="1" customWidth="1"/>
    <col min="15113" max="15113" width="14.6640625" style="299" customWidth="1"/>
    <col min="15114" max="15115" width="4.88671875" style="299" customWidth="1"/>
    <col min="15116" max="15116" width="6.33203125" style="299" bestFit="1" customWidth="1"/>
    <col min="15117" max="15117" width="12" style="299" bestFit="1" customWidth="1"/>
    <col min="15118" max="15118" width="4.88671875" style="299" customWidth="1"/>
    <col min="15119" max="15119" width="8.6640625" style="299" bestFit="1" customWidth="1"/>
    <col min="15120" max="15361" width="9.109375" style="299"/>
    <col min="15362" max="15362" width="20" style="299" customWidth="1"/>
    <col min="15363" max="15363" width="104.109375" style="299" customWidth="1"/>
    <col min="15364" max="15364" width="9.6640625" style="299" customWidth="1"/>
    <col min="15365" max="15365" width="10.5546875" style="299" customWidth="1"/>
    <col min="15366" max="15366" width="36.88671875" style="299" customWidth="1"/>
    <col min="15367" max="15367" width="37.33203125" style="299" customWidth="1"/>
    <col min="15368" max="15368" width="5.109375" style="299" bestFit="1" customWidth="1"/>
    <col min="15369" max="15369" width="14.6640625" style="299" customWidth="1"/>
    <col min="15370" max="15371" width="4.88671875" style="299" customWidth="1"/>
    <col min="15372" max="15372" width="6.33203125" style="299" bestFit="1" customWidth="1"/>
    <col min="15373" max="15373" width="12" style="299" bestFit="1" customWidth="1"/>
    <col min="15374" max="15374" width="4.88671875" style="299" customWidth="1"/>
    <col min="15375" max="15375" width="8.6640625" style="299" bestFit="1" customWidth="1"/>
    <col min="15376" max="15617" width="9.109375" style="299"/>
    <col min="15618" max="15618" width="20" style="299" customWidth="1"/>
    <col min="15619" max="15619" width="104.109375" style="299" customWidth="1"/>
    <col min="15620" max="15620" width="9.6640625" style="299" customWidth="1"/>
    <col min="15621" max="15621" width="10.5546875" style="299" customWidth="1"/>
    <col min="15622" max="15622" width="36.88671875" style="299" customWidth="1"/>
    <col min="15623" max="15623" width="37.33203125" style="299" customWidth="1"/>
    <col min="15624" max="15624" width="5.109375" style="299" bestFit="1" customWidth="1"/>
    <col min="15625" max="15625" width="14.6640625" style="299" customWidth="1"/>
    <col min="15626" max="15627" width="4.88671875" style="299" customWidth="1"/>
    <col min="15628" max="15628" width="6.33203125" style="299" bestFit="1" customWidth="1"/>
    <col min="15629" max="15629" width="12" style="299" bestFit="1" customWidth="1"/>
    <col min="15630" max="15630" width="4.88671875" style="299" customWidth="1"/>
    <col min="15631" max="15631" width="8.6640625" style="299" bestFit="1" customWidth="1"/>
    <col min="15632" max="15873" width="9.109375" style="299"/>
    <col min="15874" max="15874" width="20" style="299" customWidth="1"/>
    <col min="15875" max="15875" width="104.109375" style="299" customWidth="1"/>
    <col min="15876" max="15876" width="9.6640625" style="299" customWidth="1"/>
    <col min="15877" max="15877" width="10.5546875" style="299" customWidth="1"/>
    <col min="15878" max="15878" width="36.88671875" style="299" customWidth="1"/>
    <col min="15879" max="15879" width="37.33203125" style="299" customWidth="1"/>
    <col min="15880" max="15880" width="5.109375" style="299" bestFit="1" customWidth="1"/>
    <col min="15881" max="15881" width="14.6640625" style="299" customWidth="1"/>
    <col min="15882" max="15883" width="4.88671875" style="299" customWidth="1"/>
    <col min="15884" max="15884" width="6.33203125" style="299" bestFit="1" customWidth="1"/>
    <col min="15885" max="15885" width="12" style="299" bestFit="1" customWidth="1"/>
    <col min="15886" max="15886" width="4.88671875" style="299" customWidth="1"/>
    <col min="15887" max="15887" width="8.6640625" style="299" bestFit="1" customWidth="1"/>
    <col min="15888" max="16129" width="9.109375" style="299"/>
    <col min="16130" max="16130" width="20" style="299" customWidth="1"/>
    <col min="16131" max="16131" width="104.109375" style="299" customWidth="1"/>
    <col min="16132" max="16132" width="9.6640625" style="299" customWidth="1"/>
    <col min="16133" max="16133" width="10.5546875" style="299" customWidth="1"/>
    <col min="16134" max="16134" width="36.88671875" style="299" customWidth="1"/>
    <col min="16135" max="16135" width="37.33203125" style="299" customWidth="1"/>
    <col min="16136" max="16136" width="5.109375" style="299" bestFit="1" customWidth="1"/>
    <col min="16137" max="16137" width="14.6640625" style="299" customWidth="1"/>
    <col min="16138" max="16139" width="4.88671875" style="299" customWidth="1"/>
    <col min="16140" max="16140" width="6.33203125" style="299" bestFit="1" customWidth="1"/>
    <col min="16141" max="16141" width="12" style="299" bestFit="1" customWidth="1"/>
    <col min="16142" max="16142" width="4.88671875" style="299" customWidth="1"/>
    <col min="16143" max="16143" width="8.6640625" style="299" bestFit="1" customWidth="1"/>
    <col min="16144" max="16383" width="9.109375" style="299"/>
    <col min="16384" max="16384" width="9.109375" style="299" customWidth="1"/>
  </cols>
  <sheetData>
    <row r="1" spans="1:8" s="2" customFormat="1" ht="69" customHeight="1" x14ac:dyDescent="0.25">
      <c r="A1" s="85" t="s">
        <v>10</v>
      </c>
      <c r="B1" s="362" t="s">
        <v>745</v>
      </c>
      <c r="C1" s="363"/>
      <c r="D1" s="363"/>
      <c r="E1" s="363"/>
      <c r="F1" s="363"/>
      <c r="G1" s="363"/>
      <c r="H1" s="364"/>
    </row>
    <row r="2" spans="1:8" s="87" customFormat="1" ht="40.5" customHeight="1" x14ac:dyDescent="0.25">
      <c r="A2" s="357" t="s">
        <v>777</v>
      </c>
      <c r="B2" s="357"/>
      <c r="C2" s="357"/>
      <c r="D2" s="357"/>
      <c r="E2" s="357"/>
      <c r="F2" s="357"/>
      <c r="G2" s="357"/>
      <c r="H2" s="357"/>
    </row>
    <row r="3" spans="1:8" s="88" customFormat="1" ht="18" customHeight="1" x14ac:dyDescent="0.3">
      <c r="A3" s="358" t="s">
        <v>776</v>
      </c>
      <c r="B3" s="358"/>
      <c r="C3" s="358"/>
      <c r="D3" s="358"/>
      <c r="E3" s="358"/>
      <c r="F3" s="358"/>
      <c r="G3" s="358"/>
      <c r="H3" s="358"/>
    </row>
    <row r="4" spans="1:8" s="89" customFormat="1" ht="18" customHeight="1" x14ac:dyDescent="0.3">
      <c r="A4" s="358" t="s">
        <v>0</v>
      </c>
      <c r="B4" s="358"/>
      <c r="C4" s="358"/>
      <c r="D4" s="358"/>
      <c r="E4" s="358"/>
      <c r="F4" s="358"/>
      <c r="G4" s="358"/>
      <c r="H4" s="358"/>
    </row>
    <row r="5" spans="1:8" s="284" customFormat="1" ht="151.5" customHeight="1" x14ac:dyDescent="0.3">
      <c r="A5" s="188" t="s">
        <v>1</v>
      </c>
      <c r="B5" s="188" t="s">
        <v>2</v>
      </c>
      <c r="C5" s="188" t="s">
        <v>3</v>
      </c>
      <c r="D5" s="97" t="s">
        <v>14</v>
      </c>
      <c r="E5" s="283" t="s">
        <v>648</v>
      </c>
      <c r="F5" s="283" t="s">
        <v>648</v>
      </c>
      <c r="G5" s="78" t="s">
        <v>649</v>
      </c>
      <c r="H5" s="78" t="s">
        <v>649</v>
      </c>
    </row>
    <row r="6" spans="1:8" s="285" customFormat="1" x14ac:dyDescent="0.3">
      <c r="A6" s="188"/>
      <c r="B6" s="188"/>
      <c r="C6" s="189" t="s">
        <v>4</v>
      </c>
      <c r="D6" s="190" t="s">
        <v>5</v>
      </c>
      <c r="E6" s="191" t="s">
        <v>6</v>
      </c>
      <c r="F6" s="191"/>
      <c r="G6" s="191"/>
      <c r="H6" s="192" t="s">
        <v>7</v>
      </c>
    </row>
    <row r="7" spans="1:8" s="286" customFormat="1" ht="21" customHeight="1" x14ac:dyDescent="0.3">
      <c r="A7" s="172" t="s">
        <v>89</v>
      </c>
      <c r="B7" s="193" t="s">
        <v>90</v>
      </c>
      <c r="C7" s="194"/>
      <c r="D7" s="271"/>
      <c r="E7" s="59"/>
      <c r="F7" s="59"/>
      <c r="G7" s="59"/>
      <c r="H7" s="61"/>
    </row>
    <row r="8" spans="1:8" s="286" customFormat="1" ht="33.75" customHeight="1" x14ac:dyDescent="0.3">
      <c r="A8" s="172"/>
      <c r="B8" s="193" t="s">
        <v>91</v>
      </c>
      <c r="C8" s="194"/>
      <c r="D8" s="271"/>
      <c r="E8" s="60"/>
      <c r="F8" s="60"/>
      <c r="G8" s="60"/>
      <c r="H8" s="61"/>
    </row>
    <row r="9" spans="1:8" s="286" customFormat="1" ht="77.25" customHeight="1" x14ac:dyDescent="0.3">
      <c r="A9" s="172"/>
      <c r="B9" s="56" t="s">
        <v>92</v>
      </c>
      <c r="C9" s="194"/>
      <c r="D9" s="271"/>
      <c r="E9" s="60"/>
      <c r="F9" s="60"/>
      <c r="G9" s="60"/>
      <c r="H9" s="61"/>
    </row>
    <row r="10" spans="1:8" s="286" customFormat="1" ht="70.95" customHeight="1" x14ac:dyDescent="0.3">
      <c r="A10" s="172"/>
      <c r="B10" s="56" t="s">
        <v>93</v>
      </c>
      <c r="C10" s="194"/>
      <c r="D10" s="271"/>
      <c r="E10" s="60"/>
      <c r="F10" s="60"/>
      <c r="G10" s="60"/>
      <c r="H10" s="61"/>
    </row>
    <row r="11" spans="1:8" s="286" customFormat="1" ht="72.75" customHeight="1" x14ac:dyDescent="0.3">
      <c r="A11" s="172"/>
      <c r="B11" s="195" t="s">
        <v>94</v>
      </c>
      <c r="C11" s="194"/>
      <c r="D11" s="271"/>
      <c r="E11" s="60"/>
      <c r="F11" s="60"/>
      <c r="G11" s="60"/>
      <c r="H11" s="61"/>
    </row>
    <row r="12" spans="1:8" s="286" customFormat="1" ht="36.75" customHeight="1" x14ac:dyDescent="0.3">
      <c r="A12" s="172"/>
      <c r="B12" s="56" t="s">
        <v>95</v>
      </c>
      <c r="C12" s="194"/>
      <c r="D12" s="271"/>
      <c r="E12" s="60"/>
      <c r="F12" s="60"/>
      <c r="G12" s="60"/>
      <c r="H12" s="61"/>
    </row>
    <row r="13" spans="1:8" s="286" customFormat="1" ht="75.75" customHeight="1" x14ac:dyDescent="0.3">
      <c r="A13" s="172"/>
      <c r="B13" s="56" t="s">
        <v>96</v>
      </c>
      <c r="C13" s="194"/>
      <c r="D13" s="271"/>
      <c r="E13" s="60"/>
      <c r="F13" s="60"/>
      <c r="G13" s="60"/>
      <c r="H13" s="61"/>
    </row>
    <row r="14" spans="1:8" s="286" customFormat="1" ht="33.75" customHeight="1" x14ac:dyDescent="0.3">
      <c r="A14" s="172"/>
      <c r="B14" s="56" t="s">
        <v>97</v>
      </c>
      <c r="C14" s="194"/>
      <c r="D14" s="271"/>
      <c r="E14" s="60"/>
      <c r="F14" s="60"/>
      <c r="G14" s="60"/>
      <c r="H14" s="61"/>
    </row>
    <row r="15" spans="1:8" s="286" customFormat="1" ht="28.5" customHeight="1" x14ac:dyDescent="0.3">
      <c r="A15" s="172"/>
      <c r="B15" s="56" t="s">
        <v>98</v>
      </c>
      <c r="C15" s="194"/>
      <c r="D15" s="271"/>
      <c r="E15" s="60"/>
      <c r="F15" s="60"/>
      <c r="G15" s="60"/>
      <c r="H15" s="61"/>
    </row>
    <row r="16" spans="1:8" s="286" customFormat="1" ht="18.75" customHeight="1" x14ac:dyDescent="0.3">
      <c r="A16" s="172"/>
      <c r="B16" s="56" t="s">
        <v>99</v>
      </c>
      <c r="C16" s="194"/>
      <c r="D16" s="271"/>
      <c r="E16" s="60"/>
      <c r="F16" s="60"/>
      <c r="G16" s="60"/>
      <c r="H16" s="61"/>
    </row>
    <row r="17" spans="1:9" s="286" customFormat="1" ht="21.75" customHeight="1" x14ac:dyDescent="0.3">
      <c r="A17" s="172"/>
      <c r="B17" s="56" t="s">
        <v>100</v>
      </c>
      <c r="C17" s="194"/>
      <c r="D17" s="271"/>
      <c r="E17" s="60"/>
      <c r="F17" s="60"/>
      <c r="G17" s="60"/>
      <c r="H17" s="61"/>
    </row>
    <row r="18" spans="1:9" s="286" customFormat="1" ht="45" customHeight="1" x14ac:dyDescent="0.3">
      <c r="A18" s="172"/>
      <c r="B18" s="56" t="s">
        <v>101</v>
      </c>
      <c r="C18" s="194"/>
      <c r="D18" s="271"/>
      <c r="E18" s="60"/>
      <c r="F18" s="60"/>
      <c r="G18" s="60"/>
      <c r="H18" s="77" t="s">
        <v>682</v>
      </c>
    </row>
    <row r="19" spans="1:9" s="286" customFormat="1" ht="66.75" customHeight="1" x14ac:dyDescent="0.3">
      <c r="A19" s="172"/>
      <c r="B19" s="56" t="s">
        <v>102</v>
      </c>
      <c r="C19" s="194"/>
      <c r="D19" s="271"/>
      <c r="E19" s="60"/>
      <c r="F19" s="60"/>
      <c r="G19" s="60"/>
      <c r="H19" s="61"/>
    </row>
    <row r="20" spans="1:9" s="286" customFormat="1" ht="36.75" customHeight="1" x14ac:dyDescent="0.3">
      <c r="A20" s="172"/>
      <c r="B20" s="56" t="s">
        <v>103</v>
      </c>
      <c r="C20" s="194"/>
      <c r="D20" s="271"/>
      <c r="E20" s="60"/>
      <c r="F20" s="60"/>
      <c r="G20" s="60"/>
      <c r="H20" s="61"/>
    </row>
    <row r="21" spans="1:9" s="286" customFormat="1" ht="24.75" customHeight="1" x14ac:dyDescent="0.3">
      <c r="A21" s="172"/>
      <c r="B21" s="56" t="s">
        <v>104</v>
      </c>
      <c r="C21" s="194"/>
      <c r="D21" s="271"/>
      <c r="E21" s="60"/>
      <c r="F21" s="60"/>
      <c r="G21" s="60"/>
      <c r="H21" s="61"/>
    </row>
    <row r="22" spans="1:9" s="286" customFormat="1" ht="48" customHeight="1" x14ac:dyDescent="0.3">
      <c r="A22" s="172"/>
      <c r="B22" s="56" t="s">
        <v>105</v>
      </c>
      <c r="C22" s="194"/>
      <c r="D22" s="271"/>
      <c r="E22" s="60"/>
      <c r="F22" s="60"/>
      <c r="G22" s="60"/>
      <c r="H22" s="61"/>
    </row>
    <row r="23" spans="1:9" s="286" customFormat="1" ht="36.75" customHeight="1" x14ac:dyDescent="0.3">
      <c r="A23" s="172"/>
      <c r="B23" s="56" t="s">
        <v>106</v>
      </c>
      <c r="C23" s="194"/>
      <c r="D23" s="271"/>
      <c r="E23" s="60"/>
      <c r="F23" s="60"/>
      <c r="G23" s="60"/>
      <c r="H23" s="61"/>
    </row>
    <row r="24" spans="1:9" s="286" customFormat="1" ht="24.75" customHeight="1" x14ac:dyDescent="0.3">
      <c r="A24" s="194" t="s">
        <v>107</v>
      </c>
      <c r="B24" s="195" t="s">
        <v>108</v>
      </c>
      <c r="C24" s="59" t="s">
        <v>12</v>
      </c>
      <c r="D24" s="271">
        <v>2</v>
      </c>
      <c r="E24" s="60">
        <v>9839.2360000000008</v>
      </c>
      <c r="F24" s="60">
        <f>E24*1.1</f>
        <v>10823.159600000001</v>
      </c>
      <c r="G24" s="60">
        <f>D24*F24</f>
        <v>21646.319200000002</v>
      </c>
      <c r="H24" s="61">
        <f t="shared" ref="H24:H47" si="0">E24*D24</f>
        <v>19678.472000000002</v>
      </c>
    </row>
    <row r="25" spans="1:9" s="286" customFormat="1" ht="24.75" customHeight="1" x14ac:dyDescent="0.3">
      <c r="A25" s="194" t="s">
        <v>781</v>
      </c>
      <c r="B25" s="195" t="s">
        <v>780</v>
      </c>
      <c r="C25" s="59" t="s">
        <v>12</v>
      </c>
      <c r="D25" s="271">
        <v>2</v>
      </c>
      <c r="E25" s="60"/>
      <c r="F25" s="60">
        <v>10181</v>
      </c>
      <c r="G25" s="60">
        <f>D25*F25</f>
        <v>20362</v>
      </c>
      <c r="H25" s="61"/>
    </row>
    <row r="26" spans="1:9" s="286" customFormat="1" ht="18.75" customHeight="1" x14ac:dyDescent="0.3">
      <c r="A26" s="194" t="s">
        <v>109</v>
      </c>
      <c r="B26" s="195" t="s">
        <v>719</v>
      </c>
      <c r="C26" s="59" t="s">
        <v>12</v>
      </c>
      <c r="D26" s="271">
        <v>30</v>
      </c>
      <c r="E26" s="60">
        <v>8671.6630000000005</v>
      </c>
      <c r="F26" s="60">
        <f t="shared" ref="F26:F32" si="1">E26*1.1</f>
        <v>9538.8293000000012</v>
      </c>
      <c r="G26" s="60">
        <f t="shared" ref="G26:G32" si="2">D26*F26</f>
        <v>286164.87900000002</v>
      </c>
      <c r="H26" s="61">
        <f t="shared" si="0"/>
        <v>260149.89</v>
      </c>
    </row>
    <row r="27" spans="1:9" s="288" customFormat="1" ht="0.75" customHeight="1" x14ac:dyDescent="0.3">
      <c r="A27" s="194" t="s">
        <v>718</v>
      </c>
      <c r="B27" s="195" t="s">
        <v>713</v>
      </c>
      <c r="C27" s="59" t="s">
        <v>12</v>
      </c>
      <c r="D27" s="271"/>
      <c r="E27" s="60">
        <v>6688.4103000000005</v>
      </c>
      <c r="F27" s="60">
        <f t="shared" si="1"/>
        <v>7357.251330000001</v>
      </c>
      <c r="G27" s="60">
        <f t="shared" si="2"/>
        <v>0</v>
      </c>
      <c r="H27" s="61">
        <f t="shared" si="0"/>
        <v>0</v>
      </c>
      <c r="I27" s="287"/>
    </row>
    <row r="28" spans="1:9" s="288" customFormat="1" ht="18.75" customHeight="1" x14ac:dyDescent="0.3">
      <c r="A28" s="194" t="s">
        <v>110</v>
      </c>
      <c r="B28" s="195" t="s">
        <v>111</v>
      </c>
      <c r="C28" s="59" t="s">
        <v>12</v>
      </c>
      <c r="D28" s="271">
        <v>2</v>
      </c>
      <c r="E28" s="60">
        <v>6688.4103000000005</v>
      </c>
      <c r="F28" s="60">
        <f t="shared" si="1"/>
        <v>7357.251330000001</v>
      </c>
      <c r="G28" s="60">
        <f t="shared" si="2"/>
        <v>14714.502660000002</v>
      </c>
      <c r="H28" s="61">
        <f t="shared" si="0"/>
        <v>13376.820600000001</v>
      </c>
    </row>
    <row r="29" spans="1:9" s="288" customFormat="1" ht="18" customHeight="1" x14ac:dyDescent="0.3">
      <c r="A29" s="194" t="s">
        <v>112</v>
      </c>
      <c r="B29" s="195" t="s">
        <v>113</v>
      </c>
      <c r="C29" s="59" t="s">
        <v>12</v>
      </c>
      <c r="D29" s="271">
        <v>30</v>
      </c>
      <c r="E29" s="60">
        <v>4721.4881999999998</v>
      </c>
      <c r="F29" s="60">
        <f t="shared" si="1"/>
        <v>5193.6370200000001</v>
      </c>
      <c r="G29" s="60">
        <f t="shared" si="2"/>
        <v>155809.11060000001</v>
      </c>
      <c r="H29" s="61">
        <f t="shared" si="0"/>
        <v>141644.64600000001</v>
      </c>
    </row>
    <row r="30" spans="1:9" s="288" customFormat="1" ht="18.75" hidden="1" customHeight="1" x14ac:dyDescent="0.3">
      <c r="A30" s="194" t="s">
        <v>114</v>
      </c>
      <c r="B30" s="195" t="s">
        <v>115</v>
      </c>
      <c r="C30" s="59" t="s">
        <v>12</v>
      </c>
      <c r="D30" s="271"/>
      <c r="E30" s="60">
        <f>2981.8*1.2</f>
        <v>3578.1600000000003</v>
      </c>
      <c r="F30" s="60">
        <f t="shared" si="1"/>
        <v>3935.9760000000006</v>
      </c>
      <c r="G30" s="60">
        <f t="shared" si="2"/>
        <v>0</v>
      </c>
      <c r="H30" s="61">
        <f t="shared" si="0"/>
        <v>0</v>
      </c>
    </row>
    <row r="31" spans="1:9" s="288" customFormat="1" ht="30" customHeight="1" x14ac:dyDescent="0.3">
      <c r="A31" s="194" t="s">
        <v>116</v>
      </c>
      <c r="B31" s="195" t="s">
        <v>117</v>
      </c>
      <c r="C31" s="59" t="s">
        <v>12</v>
      </c>
      <c r="D31" s="271">
        <v>1</v>
      </c>
      <c r="E31" s="60">
        <v>1800</v>
      </c>
      <c r="F31" s="60">
        <f t="shared" si="1"/>
        <v>1980.0000000000002</v>
      </c>
      <c r="G31" s="60">
        <f t="shared" si="2"/>
        <v>1980.0000000000002</v>
      </c>
      <c r="H31" s="61">
        <f t="shared" si="0"/>
        <v>1800</v>
      </c>
    </row>
    <row r="32" spans="1:9" s="288" customFormat="1" ht="18.75" customHeight="1" x14ac:dyDescent="0.3">
      <c r="A32" s="194" t="s">
        <v>118</v>
      </c>
      <c r="B32" s="195" t="s">
        <v>119</v>
      </c>
      <c r="C32" s="59" t="s">
        <v>12</v>
      </c>
      <c r="D32" s="271">
        <v>2</v>
      </c>
      <c r="E32" s="60">
        <v>1638.7371000000001</v>
      </c>
      <c r="F32" s="60">
        <f t="shared" si="1"/>
        <v>1802.6108100000001</v>
      </c>
      <c r="G32" s="60">
        <f t="shared" si="2"/>
        <v>3605.2216200000003</v>
      </c>
      <c r="H32" s="61">
        <f t="shared" si="0"/>
        <v>3277.4742000000001</v>
      </c>
    </row>
    <row r="33" spans="1:8" s="288" customFormat="1" ht="47.25" customHeight="1" x14ac:dyDescent="0.3">
      <c r="A33" s="194"/>
      <c r="B33" s="56" t="s">
        <v>754</v>
      </c>
      <c r="C33" s="59"/>
      <c r="D33" s="271"/>
      <c r="E33" s="60"/>
      <c r="F33" s="60"/>
      <c r="G33" s="60"/>
      <c r="H33" s="61">
        <f t="shared" si="0"/>
        <v>0</v>
      </c>
    </row>
    <row r="34" spans="1:8" s="288" customFormat="1" ht="21" customHeight="1" x14ac:dyDescent="0.3">
      <c r="A34" s="172" t="s">
        <v>120</v>
      </c>
      <c r="B34" s="196" t="s">
        <v>121</v>
      </c>
      <c r="C34" s="59"/>
      <c r="D34" s="271"/>
      <c r="E34" s="60"/>
      <c r="F34" s="60"/>
      <c r="G34" s="60"/>
      <c r="H34" s="61">
        <f t="shared" si="0"/>
        <v>0</v>
      </c>
    </row>
    <row r="35" spans="1:8" s="288" customFormat="1" ht="31.5" customHeight="1" x14ac:dyDescent="0.3">
      <c r="A35" s="194"/>
      <c r="B35" s="197" t="s">
        <v>122</v>
      </c>
      <c r="C35" s="59"/>
      <c r="D35" s="271"/>
      <c r="E35" s="60"/>
      <c r="F35" s="60"/>
      <c r="G35" s="60"/>
      <c r="H35" s="61">
        <f t="shared" si="0"/>
        <v>0</v>
      </c>
    </row>
    <row r="36" spans="1:8" s="288" customFormat="1" ht="24.75" customHeight="1" x14ac:dyDescent="0.3">
      <c r="A36" s="194" t="s">
        <v>124</v>
      </c>
      <c r="B36" s="195" t="s">
        <v>125</v>
      </c>
      <c r="C36" s="198" t="s">
        <v>11</v>
      </c>
      <c r="D36" s="271">
        <v>4</v>
      </c>
      <c r="E36" s="60">
        <v>4328.4319650000007</v>
      </c>
      <c r="F36" s="60">
        <f>E36*1.1</f>
        <v>4761.2751615000016</v>
      </c>
      <c r="G36" s="60">
        <f>D36*F36</f>
        <v>19045.100646000006</v>
      </c>
      <c r="H36" s="61">
        <f t="shared" si="0"/>
        <v>17313.727860000003</v>
      </c>
    </row>
    <row r="37" spans="1:8" s="288" customFormat="1" ht="24.75" hidden="1" customHeight="1" x14ac:dyDescent="0.3">
      <c r="A37" s="194" t="s">
        <v>126</v>
      </c>
      <c r="B37" s="195" t="s">
        <v>127</v>
      </c>
      <c r="C37" s="198" t="s">
        <v>11</v>
      </c>
      <c r="D37" s="271"/>
      <c r="E37" s="60">
        <v>1876.16</v>
      </c>
      <c r="F37" s="60"/>
      <c r="G37" s="60"/>
      <c r="H37" s="61">
        <f t="shared" si="0"/>
        <v>0</v>
      </c>
    </row>
    <row r="38" spans="1:8" s="288" customFormat="1" ht="59.25" customHeight="1" x14ac:dyDescent="0.3">
      <c r="A38" s="172" t="s">
        <v>128</v>
      </c>
      <c r="B38" s="197" t="s">
        <v>129</v>
      </c>
      <c r="C38" s="59"/>
      <c r="D38" s="271"/>
      <c r="E38" s="60"/>
      <c r="F38" s="60"/>
      <c r="G38" s="60"/>
      <c r="H38" s="61">
        <f t="shared" si="0"/>
        <v>0</v>
      </c>
    </row>
    <row r="39" spans="1:8" s="288" customFormat="1" ht="20.25" customHeight="1" x14ac:dyDescent="0.3">
      <c r="A39" s="194" t="s">
        <v>312</v>
      </c>
      <c r="B39" s="195" t="s">
        <v>131</v>
      </c>
      <c r="C39" s="198" t="s">
        <v>11</v>
      </c>
      <c r="D39" s="271">
        <v>1</v>
      </c>
      <c r="E39" s="60">
        <v>24763.05</v>
      </c>
      <c r="F39" s="60">
        <f t="shared" ref="F39:F43" si="3">E39*1.1</f>
        <v>27239.355000000003</v>
      </c>
      <c r="G39" s="60">
        <f t="shared" ref="G39:G43" si="4">D39*F39</f>
        <v>27239.355000000003</v>
      </c>
      <c r="H39" s="61">
        <f t="shared" si="0"/>
        <v>24763.05</v>
      </c>
    </row>
    <row r="40" spans="1:8" s="288" customFormat="1" ht="24.9" customHeight="1" x14ac:dyDescent="0.3">
      <c r="A40" s="194" t="s">
        <v>130</v>
      </c>
      <c r="B40" s="195" t="s">
        <v>123</v>
      </c>
      <c r="C40" s="198" t="s">
        <v>11</v>
      </c>
      <c r="D40" s="271">
        <v>2</v>
      </c>
      <c r="E40" s="60">
        <v>19394.650000000001</v>
      </c>
      <c r="F40" s="60">
        <f t="shared" si="3"/>
        <v>21334.115000000002</v>
      </c>
      <c r="G40" s="60">
        <f t="shared" si="4"/>
        <v>42668.23</v>
      </c>
      <c r="H40" s="61">
        <f t="shared" si="0"/>
        <v>38789.300000000003</v>
      </c>
    </row>
    <row r="41" spans="1:8" s="288" customFormat="1" ht="24.9" customHeight="1" x14ac:dyDescent="0.3">
      <c r="A41" s="194" t="s">
        <v>132</v>
      </c>
      <c r="B41" s="195" t="s">
        <v>134</v>
      </c>
      <c r="C41" s="198" t="s">
        <v>11</v>
      </c>
      <c r="D41" s="271">
        <v>1</v>
      </c>
      <c r="E41" s="60">
        <v>11656.876</v>
      </c>
      <c r="F41" s="60">
        <f t="shared" si="3"/>
        <v>12822.563600000001</v>
      </c>
      <c r="G41" s="60">
        <f t="shared" si="4"/>
        <v>12822.563600000001</v>
      </c>
      <c r="H41" s="61">
        <f t="shared" si="0"/>
        <v>11656.876</v>
      </c>
    </row>
    <row r="42" spans="1:8" s="288" customFormat="1" ht="24.9" customHeight="1" x14ac:dyDescent="0.3">
      <c r="A42" s="194" t="s">
        <v>133</v>
      </c>
      <c r="B42" s="195" t="s">
        <v>135</v>
      </c>
      <c r="C42" s="198" t="s">
        <v>11</v>
      </c>
      <c r="D42" s="271">
        <v>7</v>
      </c>
      <c r="E42" s="60">
        <v>3409.8421499999999</v>
      </c>
      <c r="F42" s="60">
        <f t="shared" si="3"/>
        <v>3750.8263650000004</v>
      </c>
      <c r="G42" s="60">
        <f t="shared" si="4"/>
        <v>26255.784555000002</v>
      </c>
      <c r="H42" s="61">
        <f t="shared" si="0"/>
        <v>23868.895049999999</v>
      </c>
    </row>
    <row r="43" spans="1:8" s="288" customFormat="1" ht="45.75" customHeight="1" x14ac:dyDescent="0.3">
      <c r="A43" s="194" t="s">
        <v>136</v>
      </c>
      <c r="B43" s="195" t="s">
        <v>127</v>
      </c>
      <c r="C43" s="198" t="s">
        <v>11</v>
      </c>
      <c r="D43" s="271">
        <v>3</v>
      </c>
      <c r="E43" s="60">
        <v>1966.9221000000002</v>
      </c>
      <c r="F43" s="60">
        <f t="shared" si="3"/>
        <v>2163.6143100000004</v>
      </c>
      <c r="G43" s="60">
        <f t="shared" si="4"/>
        <v>6490.8429300000007</v>
      </c>
      <c r="H43" s="61">
        <f t="shared" si="0"/>
        <v>5900.7663000000011</v>
      </c>
    </row>
    <row r="44" spans="1:8" s="288" customFormat="1" ht="26.25" customHeight="1" x14ac:dyDescent="0.3">
      <c r="A44" s="172" t="s">
        <v>137</v>
      </c>
      <c r="B44" s="199" t="s">
        <v>138</v>
      </c>
      <c r="C44" s="59"/>
      <c r="D44" s="271"/>
      <c r="E44" s="60"/>
      <c r="F44" s="60"/>
      <c r="G44" s="60"/>
      <c r="H44" s="61">
        <f t="shared" si="0"/>
        <v>0</v>
      </c>
    </row>
    <row r="45" spans="1:8" s="288" customFormat="1" ht="21.75" hidden="1" customHeight="1" x14ac:dyDescent="0.3">
      <c r="A45" s="194" t="s">
        <v>139</v>
      </c>
      <c r="B45" s="195" t="s">
        <v>140</v>
      </c>
      <c r="C45" s="198" t="s">
        <v>11</v>
      </c>
      <c r="D45" s="271"/>
      <c r="E45" s="60">
        <f>18350*1.2</f>
        <v>22020</v>
      </c>
      <c r="F45" s="60"/>
      <c r="G45" s="60"/>
      <c r="H45" s="61">
        <f t="shared" ref="H45" si="5">E45*D45</f>
        <v>0</v>
      </c>
    </row>
    <row r="46" spans="1:8" s="288" customFormat="1" ht="23.25" customHeight="1" x14ac:dyDescent="0.3">
      <c r="A46" s="194" t="s">
        <v>141</v>
      </c>
      <c r="B46" s="195" t="s">
        <v>142</v>
      </c>
      <c r="C46" s="198" t="s">
        <v>11</v>
      </c>
      <c r="D46" s="271">
        <v>1</v>
      </c>
      <c r="E46" s="60">
        <f>45416.25-(45416.25*0.55/100)</f>
        <v>45166.460625</v>
      </c>
      <c r="F46" s="60">
        <f t="shared" ref="F46" si="6">E46*1.1</f>
        <v>49683.106687500003</v>
      </c>
      <c r="G46" s="60">
        <f t="shared" ref="G46" si="7">D46*F46</f>
        <v>49683.106687500003</v>
      </c>
      <c r="H46" s="61">
        <f t="shared" si="0"/>
        <v>45166.460625</v>
      </c>
    </row>
    <row r="47" spans="1:8" s="285" customFormat="1" ht="32.25" customHeight="1" x14ac:dyDescent="0.3">
      <c r="A47" s="188" t="s">
        <v>143</v>
      </c>
      <c r="B47" s="196" t="s">
        <v>144</v>
      </c>
      <c r="C47" s="55"/>
      <c r="D47" s="200"/>
      <c r="E47" s="60"/>
      <c r="F47" s="60"/>
      <c r="G47" s="60"/>
      <c r="H47" s="61">
        <f t="shared" si="0"/>
        <v>0</v>
      </c>
    </row>
    <row r="48" spans="1:8" s="285" customFormat="1" ht="36" customHeight="1" x14ac:dyDescent="0.3">
      <c r="A48" s="188"/>
      <c r="B48" s="56" t="s">
        <v>145</v>
      </c>
      <c r="C48" s="55"/>
      <c r="D48" s="200"/>
      <c r="E48" s="60"/>
      <c r="F48" s="60"/>
      <c r="G48" s="60"/>
      <c r="H48" s="61">
        <f t="shared" ref="H48:H69" si="8">E48*D48</f>
        <v>0</v>
      </c>
    </row>
    <row r="49" spans="1:8" s="285" customFormat="1" ht="26.4" x14ac:dyDescent="0.3">
      <c r="A49" s="188"/>
      <c r="B49" s="56" t="s">
        <v>146</v>
      </c>
      <c r="C49" s="55"/>
      <c r="D49" s="200"/>
      <c r="E49" s="60"/>
      <c r="F49" s="60"/>
      <c r="G49" s="60"/>
      <c r="H49" s="61">
        <f t="shared" si="8"/>
        <v>0</v>
      </c>
    </row>
    <row r="50" spans="1:8" s="285" customFormat="1" ht="25.5" customHeight="1" x14ac:dyDescent="0.3">
      <c r="A50" s="188" t="s">
        <v>147</v>
      </c>
      <c r="B50" s="196" t="s">
        <v>148</v>
      </c>
      <c r="C50" s="55"/>
      <c r="D50" s="200"/>
      <c r="E50" s="60"/>
      <c r="F50" s="60"/>
      <c r="G50" s="60"/>
      <c r="H50" s="61">
        <f t="shared" si="8"/>
        <v>0</v>
      </c>
    </row>
    <row r="51" spans="1:8" s="285" customFormat="1" ht="21.75" customHeight="1" x14ac:dyDescent="0.3">
      <c r="A51" s="55" t="s">
        <v>281</v>
      </c>
      <c r="B51" s="195" t="s">
        <v>149</v>
      </c>
      <c r="C51" s="59" t="s">
        <v>12</v>
      </c>
      <c r="D51" s="271">
        <v>30</v>
      </c>
      <c r="E51" s="60">
        <v>1106.06</v>
      </c>
      <c r="F51" s="60">
        <f t="shared" ref="F51:F53" si="9">E51*1.1</f>
        <v>1216.6659999999999</v>
      </c>
      <c r="G51" s="60">
        <f t="shared" ref="G51:G54" si="10">D51*F51</f>
        <v>36499.979999999996</v>
      </c>
      <c r="H51" s="61">
        <f t="shared" si="8"/>
        <v>33181.799999999996</v>
      </c>
    </row>
    <row r="52" spans="1:8" s="285" customFormat="1" ht="0.75" hidden="1" customHeight="1" x14ac:dyDescent="0.3">
      <c r="A52" s="55" t="s">
        <v>282</v>
      </c>
      <c r="B52" s="195" t="s">
        <v>150</v>
      </c>
      <c r="C52" s="59" t="s">
        <v>12</v>
      </c>
      <c r="D52" s="271"/>
      <c r="E52" s="60">
        <v>605.55000000000007</v>
      </c>
      <c r="F52" s="60">
        <f>E52*1.1</f>
        <v>666.10500000000013</v>
      </c>
      <c r="G52" s="60">
        <f t="shared" si="10"/>
        <v>0</v>
      </c>
      <c r="H52" s="61">
        <f t="shared" si="8"/>
        <v>0</v>
      </c>
    </row>
    <row r="53" spans="1:8" s="285" customFormat="1" ht="15.75" customHeight="1" x14ac:dyDescent="0.3">
      <c r="A53" s="55" t="s">
        <v>283</v>
      </c>
      <c r="B53" s="195" t="s">
        <v>151</v>
      </c>
      <c r="C53" s="59" t="s">
        <v>12</v>
      </c>
      <c r="D53" s="271">
        <v>1</v>
      </c>
      <c r="E53" s="60">
        <v>637</v>
      </c>
      <c r="F53" s="60">
        <f t="shared" si="9"/>
        <v>700.7</v>
      </c>
      <c r="G53" s="60">
        <f t="shared" si="10"/>
        <v>700.7</v>
      </c>
      <c r="H53" s="61">
        <f t="shared" si="8"/>
        <v>637</v>
      </c>
    </row>
    <row r="54" spans="1:8" s="285" customFormat="1" ht="24" customHeight="1" x14ac:dyDescent="0.3">
      <c r="A54" s="55" t="s">
        <v>280</v>
      </c>
      <c r="B54" s="195" t="s">
        <v>152</v>
      </c>
      <c r="C54" s="59" t="s">
        <v>12</v>
      </c>
      <c r="D54" s="271">
        <v>2</v>
      </c>
      <c r="E54" s="60">
        <v>551</v>
      </c>
      <c r="F54" s="60">
        <f>E54*1.1</f>
        <v>606.1</v>
      </c>
      <c r="G54" s="60">
        <f t="shared" si="10"/>
        <v>1212.2</v>
      </c>
      <c r="H54" s="61">
        <f t="shared" si="8"/>
        <v>1102</v>
      </c>
    </row>
    <row r="55" spans="1:8" s="285" customFormat="1" ht="25.5" customHeight="1" x14ac:dyDescent="0.3">
      <c r="A55" s="188" t="s">
        <v>153</v>
      </c>
      <c r="B55" s="196" t="s">
        <v>154</v>
      </c>
      <c r="C55" s="55"/>
      <c r="D55" s="200"/>
      <c r="E55" s="60"/>
      <c r="F55" s="60"/>
      <c r="G55" s="60"/>
      <c r="H55" s="61">
        <f t="shared" si="8"/>
        <v>0</v>
      </c>
    </row>
    <row r="56" spans="1:8" s="285" customFormat="1" ht="26.25" customHeight="1" x14ac:dyDescent="0.3">
      <c r="A56" s="188" t="s">
        <v>155</v>
      </c>
      <c r="B56" s="201" t="s">
        <v>757</v>
      </c>
      <c r="C56" s="202"/>
      <c r="D56" s="271"/>
      <c r="E56" s="60"/>
      <c r="F56" s="60"/>
      <c r="G56" s="60"/>
      <c r="H56" s="61">
        <f t="shared" si="8"/>
        <v>0</v>
      </c>
    </row>
    <row r="57" spans="1:8" s="285" customFormat="1" ht="27.75" customHeight="1" x14ac:dyDescent="0.3">
      <c r="A57" s="55" t="s">
        <v>156</v>
      </c>
      <c r="B57" s="203" t="s">
        <v>621</v>
      </c>
      <c r="C57" s="202" t="s">
        <v>11</v>
      </c>
      <c r="D57" s="271">
        <v>3</v>
      </c>
      <c r="E57" s="60">
        <v>4844.4000000000005</v>
      </c>
      <c r="F57" s="60">
        <f>E57*1.1</f>
        <v>5328.8400000000011</v>
      </c>
      <c r="G57" s="60">
        <f>D57*F57</f>
        <v>15986.520000000004</v>
      </c>
      <c r="H57" s="61">
        <f t="shared" si="8"/>
        <v>14533.2</v>
      </c>
    </row>
    <row r="58" spans="1:8" s="285" customFormat="1" ht="30" hidden="1" customHeight="1" x14ac:dyDescent="0.3">
      <c r="A58" s="55" t="s">
        <v>157</v>
      </c>
      <c r="B58" s="203" t="s">
        <v>622</v>
      </c>
      <c r="C58" s="202" t="s">
        <v>11</v>
      </c>
      <c r="D58" s="271"/>
      <c r="E58" s="60">
        <f>4587.5*1.2</f>
        <v>5505</v>
      </c>
      <c r="F58" s="60"/>
      <c r="G58" s="60"/>
      <c r="H58" s="61">
        <f t="shared" si="8"/>
        <v>0</v>
      </c>
    </row>
    <row r="59" spans="1:8" s="285" customFormat="1" ht="30" hidden="1" customHeight="1" x14ac:dyDescent="0.3">
      <c r="A59" s="55" t="s">
        <v>158</v>
      </c>
      <c r="B59" s="56" t="s">
        <v>623</v>
      </c>
      <c r="C59" s="55" t="s">
        <v>11</v>
      </c>
      <c r="D59" s="271"/>
      <c r="E59" s="59">
        <f>9175*1.2</f>
        <v>11010</v>
      </c>
      <c r="F59" s="59"/>
      <c r="G59" s="59"/>
      <c r="H59" s="61">
        <f t="shared" si="8"/>
        <v>0</v>
      </c>
    </row>
    <row r="60" spans="1:8" s="285" customFormat="1" ht="30" hidden="1" customHeight="1" x14ac:dyDescent="0.3">
      <c r="A60" s="55" t="s">
        <v>708</v>
      </c>
      <c r="B60" s="56" t="s">
        <v>758</v>
      </c>
      <c r="C60" s="55" t="s">
        <v>11</v>
      </c>
      <c r="D60" s="271"/>
      <c r="E60" s="59">
        <v>35000</v>
      </c>
      <c r="F60" s="59"/>
      <c r="G60" s="59"/>
      <c r="H60" s="61">
        <f t="shared" ref="H60" si="11">E60*D60</f>
        <v>0</v>
      </c>
    </row>
    <row r="61" spans="1:8" s="285" customFormat="1" ht="3" hidden="1" customHeight="1" x14ac:dyDescent="0.3">
      <c r="A61" s="188" t="s">
        <v>159</v>
      </c>
      <c r="B61" s="204" t="s">
        <v>160</v>
      </c>
      <c r="C61" s="202"/>
      <c r="D61" s="271"/>
      <c r="E61" s="60"/>
      <c r="F61" s="60"/>
      <c r="G61" s="60"/>
      <c r="H61" s="61"/>
    </row>
    <row r="62" spans="1:8" s="285" customFormat="1" ht="24.75" hidden="1" customHeight="1" x14ac:dyDescent="0.3">
      <c r="A62" s="55" t="s">
        <v>161</v>
      </c>
      <c r="B62" s="205" t="s">
        <v>624</v>
      </c>
      <c r="C62" s="202" t="s">
        <v>11</v>
      </c>
      <c r="D62" s="271"/>
      <c r="E62" s="60">
        <f>3670*1.2</f>
        <v>4404</v>
      </c>
      <c r="F62" s="60"/>
      <c r="G62" s="60"/>
      <c r="H62" s="61">
        <f t="shared" si="8"/>
        <v>0</v>
      </c>
    </row>
    <row r="63" spans="1:8" s="285" customFormat="1" ht="24.75" hidden="1" customHeight="1" x14ac:dyDescent="0.3">
      <c r="A63" s="55" t="s">
        <v>162</v>
      </c>
      <c r="B63" s="205" t="s">
        <v>625</v>
      </c>
      <c r="C63" s="202" t="s">
        <v>11</v>
      </c>
      <c r="D63" s="271"/>
      <c r="E63" s="60">
        <f>5505*1.2</f>
        <v>6606</v>
      </c>
      <c r="F63" s="60"/>
      <c r="G63" s="60"/>
      <c r="H63" s="61">
        <f t="shared" si="8"/>
        <v>0</v>
      </c>
    </row>
    <row r="64" spans="1:8" s="285" customFormat="1" x14ac:dyDescent="0.3">
      <c r="A64" s="55" t="s">
        <v>163</v>
      </c>
      <c r="B64" s="205" t="s">
        <v>626</v>
      </c>
      <c r="C64" s="202" t="s">
        <v>11</v>
      </c>
      <c r="D64" s="271"/>
      <c r="E64" s="60">
        <f>9175*1.2</f>
        <v>11010</v>
      </c>
      <c r="F64" s="60"/>
      <c r="G64" s="60"/>
      <c r="H64" s="61">
        <f t="shared" si="8"/>
        <v>0</v>
      </c>
    </row>
    <row r="65" spans="1:8" s="285" customFormat="1" x14ac:dyDescent="0.3">
      <c r="A65" s="55" t="s">
        <v>709</v>
      </c>
      <c r="B65" s="206" t="s">
        <v>738</v>
      </c>
      <c r="C65" s="202" t="s">
        <v>11</v>
      </c>
      <c r="D65" s="271"/>
      <c r="E65" s="60">
        <f>24003.98-(24003.98*0.55/100)</f>
        <v>23871.95811</v>
      </c>
      <c r="F65" s="60"/>
      <c r="G65" s="60"/>
      <c r="H65" s="61">
        <f t="shared" si="8"/>
        <v>0</v>
      </c>
    </row>
    <row r="66" spans="1:8" s="285" customFormat="1" x14ac:dyDescent="0.3">
      <c r="A66" s="188" t="s">
        <v>164</v>
      </c>
      <c r="B66" s="204" t="s">
        <v>165</v>
      </c>
      <c r="C66" s="202"/>
      <c r="D66" s="271"/>
      <c r="E66" s="60"/>
      <c r="F66" s="60"/>
      <c r="G66" s="60"/>
      <c r="H66" s="61">
        <f t="shared" si="8"/>
        <v>0</v>
      </c>
    </row>
    <row r="67" spans="1:8" s="285" customFormat="1" x14ac:dyDescent="0.3">
      <c r="A67" s="188" t="s">
        <v>166</v>
      </c>
      <c r="B67" s="201" t="s">
        <v>167</v>
      </c>
      <c r="C67" s="202"/>
      <c r="D67" s="271"/>
      <c r="E67" s="60"/>
      <c r="F67" s="60"/>
      <c r="G67" s="60"/>
      <c r="H67" s="61">
        <f t="shared" si="8"/>
        <v>0</v>
      </c>
    </row>
    <row r="68" spans="1:8" s="285" customFormat="1" x14ac:dyDescent="0.3">
      <c r="A68" s="55" t="s">
        <v>168</v>
      </c>
      <c r="B68" s="203" t="s">
        <v>723</v>
      </c>
      <c r="C68" s="202" t="s">
        <v>11</v>
      </c>
      <c r="D68" s="272"/>
      <c r="E68" s="60">
        <f>1678.6-(1678.6*0.55/100)</f>
        <v>1669.3677</v>
      </c>
      <c r="F68" s="60"/>
      <c r="G68" s="60"/>
      <c r="H68" s="61">
        <f t="shared" si="8"/>
        <v>0</v>
      </c>
    </row>
    <row r="69" spans="1:8" s="285" customFormat="1" x14ac:dyDescent="0.3">
      <c r="A69" s="55" t="s">
        <v>169</v>
      </c>
      <c r="B69" s="203" t="s">
        <v>627</v>
      </c>
      <c r="C69" s="202" t="s">
        <v>11</v>
      </c>
      <c r="D69" s="272"/>
      <c r="E69" s="60">
        <v>1434.68</v>
      </c>
      <c r="F69" s="60"/>
      <c r="G69" s="60"/>
      <c r="H69" s="61">
        <f t="shared" si="8"/>
        <v>0</v>
      </c>
    </row>
    <row r="70" spans="1:8" s="285" customFormat="1" x14ac:dyDescent="0.3">
      <c r="A70" s="55" t="s">
        <v>755</v>
      </c>
      <c r="B70" s="203" t="s">
        <v>628</v>
      </c>
      <c r="C70" s="202" t="s">
        <v>11</v>
      </c>
      <c r="D70" s="271">
        <v>1</v>
      </c>
      <c r="E70" s="60">
        <v>1200</v>
      </c>
      <c r="F70" s="60">
        <f t="shared" ref="F70:F71" si="12">E70*1.1</f>
        <v>1320</v>
      </c>
      <c r="G70" s="60">
        <f t="shared" ref="G70:G71" si="13">D70*F70</f>
        <v>1320</v>
      </c>
      <c r="H70" s="61">
        <f t="shared" ref="H70:H79" si="14">E70*D70</f>
        <v>1200</v>
      </c>
    </row>
    <row r="71" spans="1:8" s="285" customFormat="1" ht="23.25" customHeight="1" x14ac:dyDescent="0.3">
      <c r="A71" s="55" t="s">
        <v>711</v>
      </c>
      <c r="B71" s="203" t="s">
        <v>629</v>
      </c>
      <c r="C71" s="202" t="s">
        <v>11</v>
      </c>
      <c r="D71" s="271">
        <v>2</v>
      </c>
      <c r="E71" s="60">
        <f>1187-(1187*0.55/100)</f>
        <v>1180.4715000000001</v>
      </c>
      <c r="F71" s="60">
        <f t="shared" si="12"/>
        <v>1298.5186500000002</v>
      </c>
      <c r="G71" s="60">
        <f t="shared" si="13"/>
        <v>2597.0373000000004</v>
      </c>
      <c r="H71" s="61">
        <f t="shared" si="14"/>
        <v>2360.9430000000002</v>
      </c>
    </row>
    <row r="72" spans="1:8" s="285" customFormat="1" hidden="1" x14ac:dyDescent="0.3">
      <c r="A72" s="188" t="s">
        <v>170</v>
      </c>
      <c r="B72" s="201" t="s">
        <v>171</v>
      </c>
      <c r="C72" s="202"/>
      <c r="D72" s="271"/>
      <c r="E72" s="60"/>
      <c r="F72" s="60"/>
      <c r="G72" s="60"/>
      <c r="H72" s="61">
        <f t="shared" si="14"/>
        <v>0</v>
      </c>
    </row>
    <row r="73" spans="1:8" s="285" customFormat="1" ht="0.75" hidden="1" customHeight="1" x14ac:dyDescent="0.3">
      <c r="A73" s="55" t="s">
        <v>172</v>
      </c>
      <c r="B73" s="203" t="s">
        <v>724</v>
      </c>
      <c r="C73" s="202" t="s">
        <v>11</v>
      </c>
      <c r="D73" s="271"/>
      <c r="E73" s="60">
        <v>1500</v>
      </c>
      <c r="F73" s="60"/>
      <c r="G73" s="60"/>
      <c r="H73" s="61">
        <f t="shared" si="14"/>
        <v>0</v>
      </c>
    </row>
    <row r="74" spans="1:8" s="285" customFormat="1" ht="36" hidden="1" customHeight="1" x14ac:dyDescent="0.3">
      <c r="A74" s="188" t="s">
        <v>173</v>
      </c>
      <c r="B74" s="204" t="s">
        <v>174</v>
      </c>
      <c r="C74" s="202"/>
      <c r="D74" s="271"/>
      <c r="E74" s="60"/>
      <c r="F74" s="60"/>
      <c r="G74" s="60"/>
      <c r="H74" s="61">
        <f t="shared" si="14"/>
        <v>0</v>
      </c>
    </row>
    <row r="75" spans="1:8" s="285" customFormat="1" ht="11.25" hidden="1" customHeight="1" x14ac:dyDescent="0.3">
      <c r="A75" s="188" t="s">
        <v>175</v>
      </c>
      <c r="B75" s="204" t="s">
        <v>176</v>
      </c>
      <c r="C75" s="202"/>
      <c r="D75" s="271"/>
      <c r="E75" s="60"/>
      <c r="F75" s="60"/>
      <c r="G75" s="60"/>
      <c r="H75" s="61">
        <f t="shared" si="14"/>
        <v>0</v>
      </c>
    </row>
    <row r="76" spans="1:8" s="285" customFormat="1" ht="18" hidden="1" customHeight="1" x14ac:dyDescent="0.3">
      <c r="A76" s="55" t="s">
        <v>712</v>
      </c>
      <c r="B76" s="207" t="s">
        <v>177</v>
      </c>
      <c r="C76" s="202" t="s">
        <v>11</v>
      </c>
      <c r="D76" s="271"/>
      <c r="E76" s="60">
        <f>298.19*1.2</f>
        <v>357.82799999999997</v>
      </c>
      <c r="F76" s="60"/>
      <c r="G76" s="60"/>
      <c r="H76" s="61">
        <f t="shared" si="14"/>
        <v>0</v>
      </c>
    </row>
    <row r="77" spans="1:8" s="285" customFormat="1" ht="20.25" hidden="1" customHeight="1" x14ac:dyDescent="0.3">
      <c r="A77" s="55" t="s">
        <v>178</v>
      </c>
      <c r="B77" s="207" t="s">
        <v>179</v>
      </c>
      <c r="C77" s="202" t="s">
        <v>11</v>
      </c>
      <c r="D77" s="271"/>
      <c r="E77" s="60">
        <f>192.68*1.2</f>
        <v>231.21600000000001</v>
      </c>
      <c r="F77" s="60"/>
      <c r="G77" s="60"/>
      <c r="H77" s="61">
        <f t="shared" si="14"/>
        <v>0</v>
      </c>
    </row>
    <row r="78" spans="1:8" s="285" customFormat="1" ht="27" hidden="1" customHeight="1" x14ac:dyDescent="0.3">
      <c r="A78" s="55" t="s">
        <v>180</v>
      </c>
      <c r="B78" s="207" t="s">
        <v>181</v>
      </c>
      <c r="C78" s="202" t="s">
        <v>11</v>
      </c>
      <c r="D78" s="271"/>
      <c r="E78" s="60">
        <f>183.5*1.2</f>
        <v>220.2</v>
      </c>
      <c r="F78" s="60"/>
      <c r="G78" s="60"/>
      <c r="H78" s="61">
        <f t="shared" si="14"/>
        <v>0</v>
      </c>
    </row>
    <row r="79" spans="1:8" s="285" customFormat="1" ht="20.25" hidden="1" customHeight="1" x14ac:dyDescent="0.3">
      <c r="A79" s="188" t="s">
        <v>182</v>
      </c>
      <c r="B79" s="204" t="s">
        <v>183</v>
      </c>
      <c r="C79" s="202"/>
      <c r="D79" s="271"/>
      <c r="E79" s="60"/>
      <c r="F79" s="60"/>
      <c r="G79" s="60"/>
      <c r="H79" s="61">
        <f t="shared" si="14"/>
        <v>0</v>
      </c>
    </row>
    <row r="80" spans="1:8" s="285" customFormat="1" ht="12" hidden="1" customHeight="1" x14ac:dyDescent="0.3">
      <c r="A80" s="55" t="s">
        <v>184</v>
      </c>
      <c r="B80" s="208" t="s">
        <v>725</v>
      </c>
      <c r="C80" s="202" t="s">
        <v>11</v>
      </c>
      <c r="D80" s="271"/>
      <c r="E80" s="60">
        <v>3740.88</v>
      </c>
      <c r="F80" s="60"/>
      <c r="G80" s="60"/>
      <c r="H80" s="61"/>
    </row>
    <row r="81" spans="1:8" s="285" customFormat="1" ht="15.75" hidden="1" customHeight="1" x14ac:dyDescent="0.3">
      <c r="A81" s="55" t="s">
        <v>186</v>
      </c>
      <c r="B81" s="207" t="s">
        <v>185</v>
      </c>
      <c r="C81" s="202" t="s">
        <v>11</v>
      </c>
      <c r="D81" s="271"/>
      <c r="E81" s="60">
        <f>504.63*1.2</f>
        <v>605.55599999999993</v>
      </c>
      <c r="F81" s="60"/>
      <c r="G81" s="60"/>
      <c r="H81" s="61">
        <f t="shared" ref="H81:H110" si="15">E81*D81</f>
        <v>0</v>
      </c>
    </row>
    <row r="82" spans="1:8" s="285" customFormat="1" ht="22.5" hidden="1" customHeight="1" x14ac:dyDescent="0.3">
      <c r="A82" s="55" t="s">
        <v>186</v>
      </c>
      <c r="B82" s="207" t="s">
        <v>187</v>
      </c>
      <c r="C82" s="202" t="s">
        <v>11</v>
      </c>
      <c r="D82" s="271"/>
      <c r="E82" s="60">
        <f>779.88*1.2</f>
        <v>935.85599999999999</v>
      </c>
      <c r="F82" s="60"/>
      <c r="G82" s="60"/>
      <c r="H82" s="61">
        <f t="shared" si="15"/>
        <v>0</v>
      </c>
    </row>
    <row r="83" spans="1:8" s="285" customFormat="1" hidden="1" x14ac:dyDescent="0.3">
      <c r="A83" s="188" t="s">
        <v>188</v>
      </c>
      <c r="B83" s="209" t="s">
        <v>189</v>
      </c>
      <c r="C83" s="202"/>
      <c r="D83" s="271"/>
      <c r="E83" s="60"/>
      <c r="F83" s="60"/>
      <c r="G83" s="60"/>
      <c r="H83" s="61">
        <f t="shared" si="15"/>
        <v>0</v>
      </c>
    </row>
    <row r="84" spans="1:8" s="285" customFormat="1" hidden="1" x14ac:dyDescent="0.3">
      <c r="A84" s="55" t="s">
        <v>190</v>
      </c>
      <c r="B84" s="207" t="s">
        <v>191</v>
      </c>
      <c r="C84" s="202" t="s">
        <v>11</v>
      </c>
      <c r="D84" s="271"/>
      <c r="E84" s="60">
        <f>367*1.2</f>
        <v>440.4</v>
      </c>
      <c r="F84" s="60"/>
      <c r="G84" s="60"/>
      <c r="H84" s="61">
        <f t="shared" si="15"/>
        <v>0</v>
      </c>
    </row>
    <row r="85" spans="1:8" s="285" customFormat="1" hidden="1" x14ac:dyDescent="0.3">
      <c r="A85" s="55" t="s">
        <v>192</v>
      </c>
      <c r="B85" s="207" t="s">
        <v>193</v>
      </c>
      <c r="C85" s="202" t="s">
        <v>11</v>
      </c>
      <c r="D85" s="271"/>
      <c r="E85" s="60">
        <f>367*1.2</f>
        <v>440.4</v>
      </c>
      <c r="F85" s="60"/>
      <c r="G85" s="60"/>
      <c r="H85" s="61">
        <f t="shared" si="15"/>
        <v>0</v>
      </c>
    </row>
    <row r="86" spans="1:8" s="285" customFormat="1" hidden="1" x14ac:dyDescent="0.3">
      <c r="A86" s="55" t="s">
        <v>194</v>
      </c>
      <c r="B86" s="207" t="s">
        <v>195</v>
      </c>
      <c r="C86" s="202" t="s">
        <v>11</v>
      </c>
      <c r="D86" s="271"/>
      <c r="E86" s="60">
        <f>596.3*1.2</f>
        <v>715.56</v>
      </c>
      <c r="F86" s="60"/>
      <c r="G86" s="60"/>
      <c r="H86" s="61">
        <f t="shared" si="15"/>
        <v>0</v>
      </c>
    </row>
    <row r="87" spans="1:8" s="285" customFormat="1" hidden="1" x14ac:dyDescent="0.3">
      <c r="A87" s="55" t="s">
        <v>196</v>
      </c>
      <c r="B87" s="207" t="s">
        <v>197</v>
      </c>
      <c r="C87" s="202" t="s">
        <v>11</v>
      </c>
      <c r="D87" s="271"/>
      <c r="E87" s="60">
        <f>367*1.2</f>
        <v>440.4</v>
      </c>
      <c r="F87" s="60"/>
      <c r="G87" s="60"/>
      <c r="H87" s="61">
        <f t="shared" si="15"/>
        <v>0</v>
      </c>
    </row>
    <row r="88" spans="1:8" s="285" customFormat="1" hidden="1" x14ac:dyDescent="0.3">
      <c r="A88" s="55" t="s">
        <v>198</v>
      </c>
      <c r="B88" s="207" t="s">
        <v>199</v>
      </c>
      <c r="C88" s="202" t="s">
        <v>11</v>
      </c>
      <c r="D88" s="271"/>
      <c r="E88" s="60">
        <f>367*1.2</f>
        <v>440.4</v>
      </c>
      <c r="F88" s="60"/>
      <c r="G88" s="60"/>
      <c r="H88" s="61">
        <f t="shared" si="15"/>
        <v>0</v>
      </c>
    </row>
    <row r="89" spans="1:8" s="285" customFormat="1" ht="60.75" customHeight="1" x14ac:dyDescent="0.3">
      <c r="A89" s="55" t="s">
        <v>200</v>
      </c>
      <c r="B89" s="207" t="s">
        <v>201</v>
      </c>
      <c r="C89" s="202" t="s">
        <v>11</v>
      </c>
      <c r="D89" s="271">
        <v>2</v>
      </c>
      <c r="E89" s="60">
        <f>550.5*1.2</f>
        <v>660.6</v>
      </c>
      <c r="F89" s="60">
        <f>E89*1.1</f>
        <v>726.66000000000008</v>
      </c>
      <c r="G89" s="60">
        <f>D89*F89</f>
        <v>1453.3200000000002</v>
      </c>
      <c r="H89" s="61">
        <f t="shared" si="15"/>
        <v>1321.2</v>
      </c>
    </row>
    <row r="90" spans="1:8" s="285" customFormat="1" ht="13.5" customHeight="1" x14ac:dyDescent="0.3">
      <c r="A90" s="55" t="s">
        <v>202</v>
      </c>
      <c r="B90" s="207" t="s">
        <v>203</v>
      </c>
      <c r="C90" s="202" t="s">
        <v>11</v>
      </c>
      <c r="D90" s="271"/>
      <c r="E90" s="60">
        <f>275.25*1.2</f>
        <v>330.3</v>
      </c>
      <c r="F90" s="60"/>
      <c r="G90" s="60"/>
      <c r="H90" s="61">
        <f t="shared" si="15"/>
        <v>0</v>
      </c>
    </row>
    <row r="91" spans="1:8" s="285" customFormat="1" ht="0.75" hidden="1" customHeight="1" x14ac:dyDescent="0.3">
      <c r="A91" s="55" t="s">
        <v>204</v>
      </c>
      <c r="B91" s="207" t="s">
        <v>205</v>
      </c>
      <c r="C91" s="202" t="s">
        <v>11</v>
      </c>
      <c r="D91" s="271"/>
      <c r="E91" s="60">
        <f>275.25*1.2</f>
        <v>330.3</v>
      </c>
      <c r="F91" s="60"/>
      <c r="G91" s="60"/>
      <c r="H91" s="61">
        <f t="shared" si="15"/>
        <v>0</v>
      </c>
    </row>
    <row r="92" spans="1:8" s="285" customFormat="1" ht="4.5" hidden="1" customHeight="1" x14ac:dyDescent="0.3">
      <c r="A92" s="55" t="s">
        <v>206</v>
      </c>
      <c r="B92" s="207" t="s">
        <v>207</v>
      </c>
      <c r="C92" s="202" t="s">
        <v>11</v>
      </c>
      <c r="D92" s="271"/>
      <c r="E92" s="60">
        <v>302.78159999999997</v>
      </c>
      <c r="F92" s="60">
        <f>E92*1.1</f>
        <v>333.05975999999998</v>
      </c>
      <c r="G92" s="60"/>
      <c r="H92" s="61">
        <f t="shared" si="15"/>
        <v>0</v>
      </c>
    </row>
    <row r="93" spans="1:8" s="285" customFormat="1" ht="34.5" customHeight="1" x14ac:dyDescent="0.3">
      <c r="A93" s="188" t="s">
        <v>208</v>
      </c>
      <c r="B93" s="197" t="s">
        <v>209</v>
      </c>
      <c r="C93" s="202"/>
      <c r="D93" s="271"/>
      <c r="E93" s="60"/>
      <c r="F93" s="60"/>
      <c r="G93" s="60"/>
      <c r="H93" s="61">
        <f t="shared" si="15"/>
        <v>0</v>
      </c>
    </row>
    <row r="94" spans="1:8" s="285" customFormat="1" ht="27.75" hidden="1" customHeight="1" x14ac:dyDescent="0.3">
      <c r="A94" s="55" t="s">
        <v>210</v>
      </c>
      <c r="B94" s="207" t="s">
        <v>211</v>
      </c>
      <c r="C94" s="202" t="s">
        <v>11</v>
      </c>
      <c r="D94" s="271"/>
      <c r="E94" s="60">
        <f>779.88*1.2</f>
        <v>935.85599999999999</v>
      </c>
      <c r="F94" s="60"/>
      <c r="G94" s="60"/>
      <c r="H94" s="61">
        <f t="shared" si="15"/>
        <v>0</v>
      </c>
    </row>
    <row r="95" spans="1:8" s="285" customFormat="1" ht="24.75" customHeight="1" x14ac:dyDescent="0.3">
      <c r="A95" s="55" t="s">
        <v>212</v>
      </c>
      <c r="B95" s="207" t="s">
        <v>213</v>
      </c>
      <c r="C95" s="202" t="s">
        <v>11</v>
      </c>
      <c r="D95" s="271">
        <v>8</v>
      </c>
      <c r="E95" s="60">
        <v>787.22159999999997</v>
      </c>
      <c r="F95" s="60">
        <f>E95*1.1</f>
        <v>865.94376</v>
      </c>
      <c r="G95" s="60">
        <f>D95*F95</f>
        <v>6927.55008</v>
      </c>
      <c r="H95" s="61">
        <f t="shared" si="15"/>
        <v>6297.7727999999997</v>
      </c>
    </row>
    <row r="96" spans="1:8" s="285" customFormat="1" ht="27.75" hidden="1" customHeight="1" x14ac:dyDescent="0.3">
      <c r="A96" s="188" t="s">
        <v>276</v>
      </c>
      <c r="B96" s="204" t="s">
        <v>275</v>
      </c>
      <c r="C96" s="202"/>
      <c r="D96" s="271"/>
      <c r="E96" s="60"/>
      <c r="F96" s="60"/>
      <c r="G96" s="60"/>
      <c r="H96" s="61">
        <f t="shared" si="15"/>
        <v>0</v>
      </c>
    </row>
    <row r="97" spans="1:8" s="285" customFormat="1" ht="56.25" hidden="1" customHeight="1" x14ac:dyDescent="0.3">
      <c r="A97" s="128" t="s">
        <v>277</v>
      </c>
      <c r="B97" s="195" t="s">
        <v>279</v>
      </c>
      <c r="C97" s="202"/>
      <c r="D97" s="271"/>
      <c r="E97" s="60"/>
      <c r="F97" s="60"/>
      <c r="G97" s="60"/>
      <c r="H97" s="61">
        <f t="shared" si="15"/>
        <v>0</v>
      </c>
    </row>
    <row r="98" spans="1:8" s="285" customFormat="1" ht="27.75" hidden="1" customHeight="1" x14ac:dyDescent="0.3">
      <c r="A98" s="128" t="s">
        <v>278</v>
      </c>
      <c r="B98" s="210" t="s">
        <v>287</v>
      </c>
      <c r="C98" s="128" t="s">
        <v>8</v>
      </c>
      <c r="D98" s="211"/>
      <c r="E98" s="60">
        <f>114687.5*1.2</f>
        <v>137625</v>
      </c>
      <c r="F98" s="60"/>
      <c r="G98" s="60"/>
      <c r="H98" s="61">
        <f t="shared" si="15"/>
        <v>0</v>
      </c>
    </row>
    <row r="99" spans="1:8" s="285" customFormat="1" ht="27.75" customHeight="1" x14ac:dyDescent="0.3">
      <c r="A99" s="188" t="s">
        <v>714</v>
      </c>
      <c r="B99" s="197" t="s">
        <v>715</v>
      </c>
      <c r="C99" s="202"/>
      <c r="D99" s="271"/>
      <c r="E99" s="60"/>
      <c r="F99" s="60"/>
      <c r="G99" s="60"/>
      <c r="H99" s="61">
        <f t="shared" si="15"/>
        <v>0</v>
      </c>
    </row>
    <row r="100" spans="1:8" s="285" customFormat="1" ht="27.75" customHeight="1" x14ac:dyDescent="0.3">
      <c r="A100" s="55" t="s">
        <v>783</v>
      </c>
      <c r="B100" s="210" t="s">
        <v>782</v>
      </c>
      <c r="C100" s="202" t="s">
        <v>11</v>
      </c>
      <c r="D100" s="271">
        <v>1</v>
      </c>
      <c r="E100" s="60">
        <v>1500</v>
      </c>
      <c r="F100" s="60">
        <f>E100*1.1</f>
        <v>1650.0000000000002</v>
      </c>
      <c r="G100" s="60">
        <f>D100*F100</f>
        <v>1650.0000000000002</v>
      </c>
      <c r="H100" s="61"/>
    </row>
    <row r="101" spans="1:8" s="285" customFormat="1" ht="27.75" customHeight="1" x14ac:dyDescent="0.3">
      <c r="A101" s="55" t="s">
        <v>716</v>
      </c>
      <c r="B101" s="210" t="s">
        <v>717</v>
      </c>
      <c r="C101" s="202" t="s">
        <v>11</v>
      </c>
      <c r="D101" s="271">
        <v>2</v>
      </c>
      <c r="E101" s="60">
        <v>929.85750000000007</v>
      </c>
      <c r="F101" s="60">
        <f>E101*1.1</f>
        <v>1022.8432500000001</v>
      </c>
      <c r="G101" s="60">
        <f>D101*F101</f>
        <v>2045.6865000000003</v>
      </c>
      <c r="H101" s="61">
        <f t="shared" si="15"/>
        <v>1859.7150000000001</v>
      </c>
    </row>
    <row r="102" spans="1:8" s="286" customFormat="1" ht="21.75" customHeight="1" x14ac:dyDescent="0.3">
      <c r="A102" s="172" t="s">
        <v>214</v>
      </c>
      <c r="B102" s="193" t="s">
        <v>215</v>
      </c>
      <c r="C102" s="194"/>
      <c r="D102" s="271"/>
      <c r="E102" s="60"/>
      <c r="F102" s="60"/>
      <c r="G102" s="60"/>
      <c r="H102" s="61">
        <f t="shared" si="15"/>
        <v>0</v>
      </c>
    </row>
    <row r="103" spans="1:8" s="286" customFormat="1" ht="95.25" customHeight="1" x14ac:dyDescent="0.3">
      <c r="A103" s="172"/>
      <c r="B103" s="195" t="s">
        <v>216</v>
      </c>
      <c r="C103" s="194"/>
      <c r="D103" s="271"/>
      <c r="E103" s="60"/>
      <c r="F103" s="60"/>
      <c r="G103" s="60"/>
      <c r="H103" s="61">
        <f t="shared" si="15"/>
        <v>0</v>
      </c>
    </row>
    <row r="104" spans="1:8" s="289" customFormat="1" ht="19.5" customHeight="1" x14ac:dyDescent="0.3">
      <c r="A104" s="194" t="s">
        <v>217</v>
      </c>
      <c r="B104" s="195" t="s">
        <v>218</v>
      </c>
      <c r="C104" s="194" t="s">
        <v>219</v>
      </c>
      <c r="D104" s="271">
        <v>40</v>
      </c>
      <c r="E104" s="60">
        <v>1384.9407000000001</v>
      </c>
      <c r="F104" s="60">
        <f t="shared" ref="F104:F108" si="16">E104*1.1</f>
        <v>1523.4347700000003</v>
      </c>
      <c r="G104" s="60">
        <f t="shared" ref="G104:G108" si="17">D104*F104</f>
        <v>60937.390800000008</v>
      </c>
      <c r="H104" s="61">
        <f t="shared" si="15"/>
        <v>55397.628000000004</v>
      </c>
    </row>
    <row r="105" spans="1:8" s="289" customFormat="1" ht="19.5" customHeight="1" x14ac:dyDescent="0.3">
      <c r="A105" s="194" t="s">
        <v>220</v>
      </c>
      <c r="B105" s="195" t="s">
        <v>221</v>
      </c>
      <c r="C105" s="194" t="s">
        <v>219</v>
      </c>
      <c r="D105" s="271">
        <v>3</v>
      </c>
      <c r="E105" s="60">
        <v>1730.6289000000002</v>
      </c>
      <c r="F105" s="60">
        <f t="shared" si="16"/>
        <v>1903.6917900000003</v>
      </c>
      <c r="G105" s="60">
        <f t="shared" si="17"/>
        <v>5711.0753700000005</v>
      </c>
      <c r="H105" s="61">
        <f t="shared" si="15"/>
        <v>5191.8867000000009</v>
      </c>
    </row>
    <row r="106" spans="1:8" s="289" customFormat="1" ht="19.5" customHeight="1" x14ac:dyDescent="0.3">
      <c r="A106" s="194" t="s">
        <v>721</v>
      </c>
      <c r="B106" s="195" t="s">
        <v>720</v>
      </c>
      <c r="C106" s="194" t="s">
        <v>219</v>
      </c>
      <c r="D106" s="271">
        <v>40</v>
      </c>
      <c r="E106" s="60">
        <v>3150.576</v>
      </c>
      <c r="F106" s="60">
        <f t="shared" si="16"/>
        <v>3465.6336000000001</v>
      </c>
      <c r="G106" s="60">
        <f t="shared" si="17"/>
        <v>138625.34400000001</v>
      </c>
      <c r="H106" s="61">
        <f t="shared" si="15"/>
        <v>126023.04000000001</v>
      </c>
    </row>
    <row r="107" spans="1:8" s="289" customFormat="1" ht="19.5" customHeight="1" x14ac:dyDescent="0.3">
      <c r="A107" s="194" t="s">
        <v>785</v>
      </c>
      <c r="B107" s="195" t="s">
        <v>784</v>
      </c>
      <c r="C107" s="194" t="s">
        <v>219</v>
      </c>
      <c r="D107" s="271">
        <v>2</v>
      </c>
      <c r="E107" s="60">
        <v>4000</v>
      </c>
      <c r="F107" s="60">
        <f t="shared" si="16"/>
        <v>4400</v>
      </c>
      <c r="G107" s="60"/>
      <c r="H107" s="61">
        <f t="shared" si="15"/>
        <v>8000</v>
      </c>
    </row>
    <row r="108" spans="1:8" s="286" customFormat="1" ht="19.5" customHeight="1" x14ac:dyDescent="0.3">
      <c r="A108" s="194" t="s">
        <v>722</v>
      </c>
      <c r="B108" s="195" t="s">
        <v>222</v>
      </c>
      <c r="C108" s="194" t="s">
        <v>219</v>
      </c>
      <c r="D108" s="271">
        <v>4</v>
      </c>
      <c r="E108" s="60">
        <v>5446.6060000000007</v>
      </c>
      <c r="F108" s="60">
        <f t="shared" si="16"/>
        <v>5991.2666000000008</v>
      </c>
      <c r="G108" s="60">
        <f t="shared" si="17"/>
        <v>23965.066400000003</v>
      </c>
      <c r="H108" s="61">
        <f t="shared" si="15"/>
        <v>21786.424000000003</v>
      </c>
    </row>
    <row r="109" spans="1:8" s="286" customFormat="1" ht="42.75" customHeight="1" x14ac:dyDescent="0.3">
      <c r="A109" s="127" t="s">
        <v>223</v>
      </c>
      <c r="B109" s="212" t="s">
        <v>313</v>
      </c>
      <c r="C109" s="128"/>
      <c r="D109" s="213"/>
      <c r="E109" s="60"/>
      <c r="F109" s="60"/>
      <c r="G109" s="60"/>
      <c r="H109" s="61">
        <f t="shared" si="15"/>
        <v>0</v>
      </c>
    </row>
    <row r="110" spans="1:8" s="286" customFormat="1" ht="126.75" customHeight="1" x14ac:dyDescent="0.3">
      <c r="A110" s="214"/>
      <c r="B110" s="156" t="s">
        <v>269</v>
      </c>
      <c r="C110" s="128" t="s">
        <v>270</v>
      </c>
      <c r="D110" s="213">
        <v>36</v>
      </c>
      <c r="E110" s="60">
        <v>8656.4263500000015</v>
      </c>
      <c r="F110" s="60">
        <f>E110*1.1</f>
        <v>9522.0689850000017</v>
      </c>
      <c r="G110" s="60">
        <f>D110*F110</f>
        <v>342794.48346000008</v>
      </c>
      <c r="H110" s="61">
        <f t="shared" si="15"/>
        <v>311631.34860000003</v>
      </c>
    </row>
    <row r="111" spans="1:8" s="290" customFormat="1" ht="46.5" customHeight="1" x14ac:dyDescent="0.3">
      <c r="A111" s="215" t="s">
        <v>224</v>
      </c>
      <c r="B111" s="216" t="s">
        <v>271</v>
      </c>
      <c r="C111" s="217"/>
      <c r="D111" s="217"/>
      <c r="E111" s="218"/>
      <c r="F111" s="218"/>
      <c r="G111" s="218"/>
      <c r="H111" s="219"/>
    </row>
    <row r="112" spans="1:8" s="290" customFormat="1" ht="100.5" customHeight="1" x14ac:dyDescent="0.3">
      <c r="A112" s="215"/>
      <c r="B112" s="220" t="s">
        <v>728</v>
      </c>
      <c r="C112" s="217"/>
      <c r="D112" s="217"/>
      <c r="E112" s="218"/>
      <c r="F112" s="218"/>
      <c r="G112" s="218"/>
      <c r="H112" s="219"/>
    </row>
    <row r="113" spans="1:8" s="290" customFormat="1" ht="24" customHeight="1" x14ac:dyDescent="0.3">
      <c r="A113" s="221" t="s">
        <v>227</v>
      </c>
      <c r="B113" s="222" t="s">
        <v>729</v>
      </c>
      <c r="C113" s="213" t="s">
        <v>11</v>
      </c>
      <c r="D113" s="213">
        <v>1</v>
      </c>
      <c r="E113" s="60">
        <v>82046.25</v>
      </c>
      <c r="F113" s="60">
        <f t="shared" ref="F113:F116" si="18">E113*1.1</f>
        <v>90250.875000000015</v>
      </c>
      <c r="G113" s="60">
        <f t="shared" ref="G113:G116" si="19">D113*F113</f>
        <v>90250.875000000015</v>
      </c>
      <c r="H113" s="223">
        <f>D113*E113</f>
        <v>82046.25</v>
      </c>
    </row>
    <row r="114" spans="1:8" s="290" customFormat="1" ht="18.75" customHeight="1" x14ac:dyDescent="0.3">
      <c r="A114" s="221" t="s">
        <v>228</v>
      </c>
      <c r="B114" s="222" t="s">
        <v>730</v>
      </c>
      <c r="C114" s="213" t="s">
        <v>11</v>
      </c>
      <c r="D114" s="213">
        <v>1</v>
      </c>
      <c r="E114" s="60">
        <v>49227.750000000007</v>
      </c>
      <c r="F114" s="60">
        <f t="shared" si="18"/>
        <v>54150.525000000016</v>
      </c>
      <c r="G114" s="60">
        <f t="shared" si="19"/>
        <v>54150.525000000016</v>
      </c>
      <c r="H114" s="223">
        <f>D114*E114</f>
        <v>49227.750000000007</v>
      </c>
    </row>
    <row r="115" spans="1:8" s="286" customFormat="1" ht="24" customHeight="1" x14ac:dyDescent="0.3">
      <c r="A115" s="213" t="s">
        <v>227</v>
      </c>
      <c r="B115" s="224" t="s">
        <v>731</v>
      </c>
      <c r="C115" s="211" t="s">
        <v>697</v>
      </c>
      <c r="D115" s="213">
        <v>2000</v>
      </c>
      <c r="E115" s="60">
        <v>144.40140000000002</v>
      </c>
      <c r="F115" s="60">
        <f t="shared" si="18"/>
        <v>158.84154000000004</v>
      </c>
      <c r="G115" s="60">
        <f t="shared" si="19"/>
        <v>317683.08000000007</v>
      </c>
      <c r="H115" s="61">
        <f>E115*D115</f>
        <v>288802.80000000005</v>
      </c>
    </row>
    <row r="116" spans="1:8" s="286" customFormat="1" ht="18.75" customHeight="1" x14ac:dyDescent="0.3">
      <c r="A116" s="213" t="s">
        <v>228</v>
      </c>
      <c r="B116" s="224" t="s">
        <v>732</v>
      </c>
      <c r="C116" s="211" t="s">
        <v>697</v>
      </c>
      <c r="D116" s="213">
        <v>2000</v>
      </c>
      <c r="E116" s="60">
        <v>59.07330000000001</v>
      </c>
      <c r="F116" s="60">
        <f t="shared" si="18"/>
        <v>64.980630000000019</v>
      </c>
      <c r="G116" s="60">
        <f t="shared" si="19"/>
        <v>129961.26000000004</v>
      </c>
      <c r="H116" s="61">
        <f>E116*D116</f>
        <v>118146.60000000002</v>
      </c>
    </row>
    <row r="117" spans="1:8" s="290" customFormat="1" ht="184.8" x14ac:dyDescent="0.3">
      <c r="A117" s="217"/>
      <c r="B117" s="224" t="s">
        <v>739</v>
      </c>
      <c r="C117" s="225"/>
      <c r="D117" s="225"/>
      <c r="E117" s="218"/>
      <c r="F117" s="218"/>
      <c r="G117" s="218"/>
      <c r="H117" s="219"/>
    </row>
    <row r="118" spans="1:8" s="286" customFormat="1" ht="51" customHeight="1" x14ac:dyDescent="0.3">
      <c r="A118" s="217" t="s">
        <v>229</v>
      </c>
      <c r="B118" s="226" t="s">
        <v>698</v>
      </c>
      <c r="C118" s="225" t="s">
        <v>342</v>
      </c>
      <c r="D118" s="213"/>
      <c r="E118" s="60" t="s">
        <v>699</v>
      </c>
      <c r="F118" s="60"/>
      <c r="G118" s="60"/>
      <c r="H118" s="61"/>
    </row>
    <row r="119" spans="1:8" s="286" customFormat="1" ht="21.75" customHeight="1" x14ac:dyDescent="0.3">
      <c r="A119" s="172" t="s">
        <v>231</v>
      </c>
      <c r="B119" s="193" t="s">
        <v>225</v>
      </c>
      <c r="C119" s="194"/>
      <c r="D119" s="271"/>
      <c r="E119" s="60"/>
      <c r="F119" s="60"/>
      <c r="G119" s="60"/>
      <c r="H119" s="61">
        <f t="shared" ref="H119:H149" si="20">E119*D119</f>
        <v>0</v>
      </c>
    </row>
    <row r="120" spans="1:8" s="286" customFormat="1" ht="18.75" customHeight="1" x14ac:dyDescent="0.3">
      <c r="A120" s="172"/>
      <c r="B120" s="193" t="s">
        <v>226</v>
      </c>
      <c r="C120" s="194"/>
      <c r="D120" s="271"/>
      <c r="E120" s="60"/>
      <c r="F120" s="60"/>
      <c r="G120" s="60"/>
      <c r="H120" s="61">
        <f t="shared" si="20"/>
        <v>0</v>
      </c>
    </row>
    <row r="121" spans="1:8" s="286" customFormat="1" x14ac:dyDescent="0.3">
      <c r="A121" s="271" t="s">
        <v>236</v>
      </c>
      <c r="B121" s="273" t="s">
        <v>273</v>
      </c>
      <c r="C121" s="271" t="s">
        <v>13</v>
      </c>
      <c r="D121" s="271">
        <v>1</v>
      </c>
      <c r="E121" s="60">
        <v>37381.365450000005</v>
      </c>
      <c r="F121" s="60">
        <f t="shared" ref="F121:F124" si="21">E121*1.1</f>
        <v>41119.501995000006</v>
      </c>
      <c r="G121" s="60">
        <f t="shared" ref="G121:G124" si="22">D121*F121</f>
        <v>41119.501995000006</v>
      </c>
      <c r="H121" s="61">
        <f>E121*D121</f>
        <v>37381.365450000005</v>
      </c>
    </row>
    <row r="122" spans="1:8" s="286" customFormat="1" x14ac:dyDescent="0.3">
      <c r="A122" s="271" t="s">
        <v>700</v>
      </c>
      <c r="B122" s="273" t="s">
        <v>733</v>
      </c>
      <c r="C122" s="271" t="s">
        <v>13</v>
      </c>
      <c r="D122" s="271">
        <v>1</v>
      </c>
      <c r="E122" s="60">
        <v>33000</v>
      </c>
      <c r="F122" s="60">
        <f t="shared" si="21"/>
        <v>36300</v>
      </c>
      <c r="G122" s="60">
        <f t="shared" si="22"/>
        <v>36300</v>
      </c>
      <c r="H122" s="61">
        <f>E122*D122</f>
        <v>33000</v>
      </c>
    </row>
    <row r="123" spans="1:8" s="286" customFormat="1" x14ac:dyDescent="0.3">
      <c r="A123" s="271" t="s">
        <v>701</v>
      </c>
      <c r="B123" s="273" t="s">
        <v>633</v>
      </c>
      <c r="C123" s="271" t="s">
        <v>13</v>
      </c>
      <c r="D123" s="271">
        <v>2</v>
      </c>
      <c r="E123" s="60">
        <v>19909.890000000003</v>
      </c>
      <c r="F123" s="60">
        <f t="shared" si="21"/>
        <v>21900.879000000004</v>
      </c>
      <c r="G123" s="60">
        <f t="shared" si="22"/>
        <v>43801.758000000009</v>
      </c>
      <c r="H123" s="61">
        <f>E123*D123</f>
        <v>39819.780000000006</v>
      </c>
    </row>
    <row r="124" spans="1:8" s="286" customFormat="1" x14ac:dyDescent="0.3">
      <c r="A124" s="271" t="s">
        <v>734</v>
      </c>
      <c r="B124" s="273" t="s">
        <v>230</v>
      </c>
      <c r="C124" s="271" t="s">
        <v>9</v>
      </c>
      <c r="D124" s="271">
        <v>1</v>
      </c>
      <c r="E124" s="60">
        <v>17312.852700000003</v>
      </c>
      <c r="F124" s="60">
        <f t="shared" si="21"/>
        <v>19044.137970000003</v>
      </c>
      <c r="G124" s="60">
        <f t="shared" si="22"/>
        <v>19044.137970000003</v>
      </c>
      <c r="H124" s="61">
        <f>E124*D124</f>
        <v>17312.852700000003</v>
      </c>
    </row>
    <row r="125" spans="1:8" s="286" customFormat="1" ht="44.25" customHeight="1" x14ac:dyDescent="0.3">
      <c r="A125" s="172" t="s">
        <v>238</v>
      </c>
      <c r="B125" s="196" t="s">
        <v>232</v>
      </c>
      <c r="C125" s="194"/>
      <c r="D125" s="271"/>
      <c r="E125" s="60"/>
      <c r="F125" s="60"/>
      <c r="G125" s="60"/>
      <c r="H125" s="61">
        <f t="shared" si="20"/>
        <v>0</v>
      </c>
    </row>
    <row r="126" spans="1:8" s="286" customFormat="1" ht="24.75" customHeight="1" x14ac:dyDescent="0.3">
      <c r="A126" s="172"/>
      <c r="B126" s="195" t="s">
        <v>233</v>
      </c>
      <c r="C126" s="194"/>
      <c r="D126" s="271"/>
      <c r="E126" s="60"/>
      <c r="F126" s="60"/>
      <c r="G126" s="60"/>
      <c r="H126" s="61">
        <f t="shared" si="20"/>
        <v>0</v>
      </c>
    </row>
    <row r="127" spans="1:8" s="286" customFormat="1" ht="77.25" customHeight="1" x14ac:dyDescent="0.3">
      <c r="A127" s="172"/>
      <c r="B127" s="56" t="s">
        <v>743</v>
      </c>
      <c r="C127" s="194"/>
      <c r="D127" s="271"/>
      <c r="E127" s="60"/>
      <c r="F127" s="60"/>
      <c r="G127" s="60"/>
      <c r="H127" s="61">
        <f t="shared" si="20"/>
        <v>0</v>
      </c>
    </row>
    <row r="128" spans="1:8" s="286" customFormat="1" ht="51" customHeight="1" x14ac:dyDescent="0.3">
      <c r="A128" s="172"/>
      <c r="B128" s="56" t="s">
        <v>234</v>
      </c>
      <c r="C128" s="194"/>
      <c r="D128" s="271"/>
      <c r="E128" s="60"/>
      <c r="F128" s="60"/>
      <c r="G128" s="60"/>
      <c r="H128" s="61">
        <f t="shared" si="20"/>
        <v>0</v>
      </c>
    </row>
    <row r="129" spans="1:8" s="286" customFormat="1" ht="51.75" customHeight="1" x14ac:dyDescent="0.3">
      <c r="A129" s="172"/>
      <c r="B129" s="195" t="s">
        <v>742</v>
      </c>
      <c r="C129" s="194"/>
      <c r="D129" s="271"/>
      <c r="E129" s="60"/>
      <c r="F129" s="60"/>
      <c r="G129" s="60"/>
      <c r="H129" s="61">
        <f t="shared" si="20"/>
        <v>0</v>
      </c>
    </row>
    <row r="130" spans="1:8" s="286" customFormat="1" ht="45" customHeight="1" x14ac:dyDescent="0.3">
      <c r="A130" s="172"/>
      <c r="B130" s="56" t="s">
        <v>101</v>
      </c>
      <c r="C130" s="194"/>
      <c r="D130" s="271"/>
      <c r="E130" s="60"/>
      <c r="F130" s="60"/>
      <c r="G130" s="60"/>
      <c r="H130" s="61">
        <f t="shared" si="20"/>
        <v>0</v>
      </c>
    </row>
    <row r="131" spans="1:8" s="286" customFormat="1" ht="27" customHeight="1" x14ac:dyDescent="0.3">
      <c r="A131" s="172"/>
      <c r="B131" s="56" t="s">
        <v>235</v>
      </c>
      <c r="C131" s="194"/>
      <c r="D131" s="271"/>
      <c r="E131" s="60"/>
      <c r="F131" s="60"/>
      <c r="G131" s="60"/>
      <c r="H131" s="61">
        <f t="shared" si="20"/>
        <v>0</v>
      </c>
    </row>
    <row r="132" spans="1:8" s="286" customFormat="1" ht="24.75" customHeight="1" x14ac:dyDescent="0.3">
      <c r="A132" s="172"/>
      <c r="B132" s="56" t="s">
        <v>104</v>
      </c>
      <c r="C132" s="194"/>
      <c r="D132" s="271"/>
      <c r="E132" s="60"/>
      <c r="F132" s="60"/>
      <c r="G132" s="60"/>
      <c r="H132" s="61">
        <f t="shared" si="20"/>
        <v>0</v>
      </c>
    </row>
    <row r="133" spans="1:8" s="286" customFormat="1" ht="36.75" customHeight="1" x14ac:dyDescent="0.3">
      <c r="A133" s="172"/>
      <c r="B133" s="56" t="s">
        <v>106</v>
      </c>
      <c r="C133" s="194"/>
      <c r="D133" s="271"/>
      <c r="E133" s="60"/>
      <c r="F133" s="60"/>
      <c r="G133" s="60"/>
      <c r="H133" s="61">
        <f t="shared" si="20"/>
        <v>0</v>
      </c>
    </row>
    <row r="134" spans="1:8" s="286" customFormat="1" ht="15.75" customHeight="1" x14ac:dyDescent="0.3">
      <c r="A134" s="194" t="s">
        <v>241</v>
      </c>
      <c r="B134" s="195" t="s">
        <v>740</v>
      </c>
      <c r="C134" s="59" t="s">
        <v>237</v>
      </c>
      <c r="D134" s="271">
        <v>12</v>
      </c>
      <c r="E134" s="60">
        <v>3311.4086500000003</v>
      </c>
      <c r="F134" s="60">
        <f>E134*1.1</f>
        <v>3642.5495150000006</v>
      </c>
      <c r="G134" s="60">
        <f>D134*F134</f>
        <v>43710.594180000007</v>
      </c>
      <c r="H134" s="61">
        <f t="shared" si="20"/>
        <v>39736.9038</v>
      </c>
    </row>
    <row r="135" spans="1:8" s="286" customFormat="1" ht="18.75" hidden="1" customHeight="1" x14ac:dyDescent="0.3">
      <c r="A135" s="194" t="s">
        <v>756</v>
      </c>
      <c r="B135" s="195" t="s">
        <v>741</v>
      </c>
      <c r="C135" s="59" t="s">
        <v>237</v>
      </c>
      <c r="D135" s="271"/>
      <c r="E135" s="60">
        <v>4500</v>
      </c>
      <c r="F135" s="60"/>
      <c r="G135" s="60"/>
      <c r="H135" s="61">
        <f t="shared" ref="H135" si="23">E135*D135</f>
        <v>0</v>
      </c>
    </row>
    <row r="136" spans="1:8" s="286" customFormat="1" ht="29.25" customHeight="1" x14ac:dyDescent="0.3">
      <c r="A136" s="188" t="s">
        <v>245</v>
      </c>
      <c r="B136" s="204" t="s">
        <v>239</v>
      </c>
      <c r="C136" s="55"/>
      <c r="D136" s="271"/>
      <c r="E136" s="60"/>
      <c r="F136" s="60"/>
      <c r="G136" s="60"/>
      <c r="H136" s="61">
        <f t="shared" si="20"/>
        <v>0</v>
      </c>
    </row>
    <row r="137" spans="1:8" s="286" customFormat="1" ht="166.5" customHeight="1" x14ac:dyDescent="0.3">
      <c r="A137" s="194"/>
      <c r="B137" s="56" t="s">
        <v>240</v>
      </c>
      <c r="C137" s="55"/>
      <c r="D137" s="271"/>
      <c r="E137" s="60"/>
      <c r="F137" s="60"/>
      <c r="G137" s="60"/>
      <c r="H137" s="61">
        <f t="shared" si="20"/>
        <v>0</v>
      </c>
    </row>
    <row r="138" spans="1:8" s="286" customFormat="1" ht="45.75" hidden="1" customHeight="1" x14ac:dyDescent="0.3">
      <c r="A138" s="194" t="s">
        <v>248</v>
      </c>
      <c r="B138" s="203" t="s">
        <v>242</v>
      </c>
      <c r="C138" s="55" t="s">
        <v>243</v>
      </c>
      <c r="D138" s="271"/>
      <c r="E138" s="60">
        <v>250000</v>
      </c>
      <c r="F138" s="60"/>
      <c r="G138" s="60"/>
      <c r="H138" s="61">
        <f t="shared" si="20"/>
        <v>0</v>
      </c>
    </row>
    <row r="139" spans="1:8" s="286" customFormat="1" ht="50.25" customHeight="1" x14ac:dyDescent="0.3">
      <c r="A139" s="194" t="s">
        <v>702</v>
      </c>
      <c r="B139" s="227" t="s">
        <v>244</v>
      </c>
      <c r="C139" s="55" t="s">
        <v>243</v>
      </c>
      <c r="D139" s="271">
        <v>2</v>
      </c>
      <c r="E139" s="60">
        <v>262329.21000000002</v>
      </c>
      <c r="F139" s="60">
        <f>E139*1.1</f>
        <v>288562.13100000005</v>
      </c>
      <c r="G139" s="60">
        <f>D139*F139</f>
        <v>577124.2620000001</v>
      </c>
      <c r="H139" s="61">
        <f t="shared" si="20"/>
        <v>524658.42000000004</v>
      </c>
    </row>
    <row r="140" spans="1:8" s="286" customFormat="1" ht="0.75" customHeight="1" x14ac:dyDescent="0.3">
      <c r="A140" s="188" t="s">
        <v>703</v>
      </c>
      <c r="B140" s="204" t="s">
        <v>634</v>
      </c>
      <c r="C140" s="55"/>
      <c r="D140" s="271"/>
      <c r="E140" s="60"/>
      <c r="F140" s="60"/>
      <c r="G140" s="60"/>
      <c r="H140" s="61">
        <f t="shared" si="20"/>
        <v>0</v>
      </c>
    </row>
    <row r="141" spans="1:8" s="286" customFormat="1" ht="66" hidden="1" x14ac:dyDescent="0.3">
      <c r="A141" s="194" t="s">
        <v>704</v>
      </c>
      <c r="B141" s="56" t="s">
        <v>635</v>
      </c>
      <c r="C141" s="55" t="s">
        <v>270</v>
      </c>
      <c r="D141" s="271"/>
      <c r="E141" s="60">
        <f>45875*1.2</f>
        <v>55050</v>
      </c>
      <c r="F141" s="60"/>
      <c r="G141" s="60"/>
      <c r="H141" s="61">
        <f t="shared" si="20"/>
        <v>0</v>
      </c>
    </row>
    <row r="142" spans="1:8" s="291" customFormat="1" ht="36.75" customHeight="1" x14ac:dyDescent="0.3">
      <c r="A142" s="188" t="s">
        <v>251</v>
      </c>
      <c r="B142" s="204" t="s">
        <v>246</v>
      </c>
      <c r="C142" s="55"/>
      <c r="D142" s="271"/>
      <c r="E142" s="60"/>
      <c r="F142" s="60"/>
      <c r="G142" s="60"/>
      <c r="H142" s="61">
        <f t="shared" si="20"/>
        <v>0</v>
      </c>
    </row>
    <row r="143" spans="1:8" s="291" customFormat="1" ht="105" customHeight="1" x14ac:dyDescent="0.3">
      <c r="A143" s="194"/>
      <c r="B143" s="228" t="s">
        <v>247</v>
      </c>
      <c r="C143" s="55"/>
      <c r="D143" s="271"/>
      <c r="E143" s="60"/>
      <c r="F143" s="60"/>
      <c r="G143" s="60"/>
      <c r="H143" s="61">
        <f t="shared" si="20"/>
        <v>0</v>
      </c>
    </row>
    <row r="144" spans="1:8" s="291" customFormat="1" ht="33.75" customHeight="1" x14ac:dyDescent="0.3">
      <c r="A144" s="194" t="s">
        <v>253</v>
      </c>
      <c r="B144" s="229" t="s">
        <v>249</v>
      </c>
      <c r="C144" s="55" t="s">
        <v>250</v>
      </c>
      <c r="D144" s="271">
        <v>0.1</v>
      </c>
      <c r="E144" s="60">
        <v>149048.71839000002</v>
      </c>
      <c r="F144" s="60">
        <f>E144*1.1</f>
        <v>163953.59022900005</v>
      </c>
      <c r="G144" s="60">
        <f>D144*F144</f>
        <v>16395.359022900007</v>
      </c>
      <c r="H144" s="61">
        <f t="shared" si="20"/>
        <v>14904.871839000003</v>
      </c>
    </row>
    <row r="145" spans="1:8" s="286" customFormat="1" ht="33" customHeight="1" x14ac:dyDescent="0.3">
      <c r="A145" s="188" t="s">
        <v>314</v>
      </c>
      <c r="B145" s="196" t="s">
        <v>252</v>
      </c>
      <c r="C145" s="194"/>
      <c r="D145" s="271"/>
      <c r="E145" s="60"/>
      <c r="F145" s="60"/>
      <c r="G145" s="60"/>
      <c r="H145" s="61">
        <f t="shared" si="20"/>
        <v>0</v>
      </c>
    </row>
    <row r="146" spans="1:8" s="286" customFormat="1" ht="36" customHeight="1" x14ac:dyDescent="0.3">
      <c r="A146" s="194" t="s">
        <v>705</v>
      </c>
      <c r="B146" s="56" t="s">
        <v>272</v>
      </c>
      <c r="C146" s="230" t="s">
        <v>254</v>
      </c>
      <c r="D146" s="271">
        <v>10</v>
      </c>
      <c r="E146" s="60">
        <v>286.17732000000001</v>
      </c>
      <c r="F146" s="60">
        <f>E146*1.1</f>
        <v>314.79505200000006</v>
      </c>
      <c r="G146" s="60">
        <f>D146*F146</f>
        <v>3147.9505200000003</v>
      </c>
      <c r="H146" s="61">
        <f t="shared" si="20"/>
        <v>2861.7732000000001</v>
      </c>
    </row>
    <row r="147" spans="1:8" s="286" customFormat="1" ht="65.25" customHeight="1" x14ac:dyDescent="0.3">
      <c r="A147" s="194"/>
      <c r="B147" s="56" t="s">
        <v>255</v>
      </c>
      <c r="C147" s="194"/>
      <c r="D147" s="271"/>
      <c r="E147" s="60"/>
      <c r="F147" s="60"/>
      <c r="G147" s="60"/>
      <c r="H147" s="61">
        <f t="shared" si="20"/>
        <v>0</v>
      </c>
    </row>
    <row r="148" spans="1:8" s="286" customFormat="1" ht="29.25" customHeight="1" x14ac:dyDescent="0.3">
      <c r="A148" s="188" t="s">
        <v>706</v>
      </c>
      <c r="B148" s="204" t="s">
        <v>765</v>
      </c>
      <c r="C148" s="55"/>
      <c r="D148" s="271"/>
      <c r="E148" s="60"/>
      <c r="F148" s="60"/>
      <c r="G148" s="60"/>
      <c r="H148" s="61">
        <f t="shared" si="20"/>
        <v>0</v>
      </c>
    </row>
    <row r="149" spans="1:8" s="286" customFormat="1" ht="141.75" customHeight="1" x14ac:dyDescent="0.3">
      <c r="A149" s="194" t="s">
        <v>707</v>
      </c>
      <c r="B149" s="56" t="s">
        <v>315</v>
      </c>
      <c r="C149" s="55" t="s">
        <v>316</v>
      </c>
      <c r="D149" s="271">
        <v>1</v>
      </c>
      <c r="E149" s="60">
        <v>110406.90375000001</v>
      </c>
      <c r="F149" s="60">
        <f>E149*1.1</f>
        <v>121447.59412500002</v>
      </c>
      <c r="G149" s="60">
        <f>D149*F149</f>
        <v>121447.59412500002</v>
      </c>
      <c r="H149" s="61">
        <f t="shared" si="20"/>
        <v>110406.90375000001</v>
      </c>
    </row>
    <row r="150" spans="1:8" s="286" customFormat="1" ht="30" customHeight="1" x14ac:dyDescent="0.3">
      <c r="A150" s="194"/>
      <c r="B150" s="56"/>
      <c r="C150" s="194"/>
      <c r="D150" s="292"/>
      <c r="E150" s="59"/>
      <c r="F150" s="59"/>
      <c r="G150" s="59"/>
      <c r="H150" s="238"/>
    </row>
    <row r="151" spans="1:8" s="286" customFormat="1" ht="33" customHeight="1" x14ac:dyDescent="0.3">
      <c r="A151" s="359" t="s">
        <v>256</v>
      </c>
      <c r="B151" s="359"/>
      <c r="C151" s="360"/>
      <c r="D151" s="360"/>
      <c r="E151" s="293"/>
      <c r="F151" s="293"/>
      <c r="G151" s="259">
        <f>ROUND(SUM(G7:G150),2)</f>
        <v>2825050.27</v>
      </c>
      <c r="H151" s="259">
        <f>ROUND(SUM(H7:H150),2)</f>
        <v>2556216.61</v>
      </c>
    </row>
    <row r="152" spans="1:8" s="285" customFormat="1" x14ac:dyDescent="0.3">
      <c r="A152" s="361"/>
      <c r="B152" s="361"/>
      <c r="C152" s="361"/>
      <c r="D152" s="361"/>
      <c r="E152" s="361"/>
      <c r="F152" s="361"/>
      <c r="G152" s="361"/>
      <c r="H152" s="361"/>
    </row>
  </sheetData>
  <sheetProtection algorithmName="SHA-512" hashValue="0JQHOVvcNMbh543H2jLl315u8m8ku2L3u/p6yTkgF8smRsXzYVIJzwIg2VNcQMfdAq5OgDCCFht/oEOJjstHDA==" saltValue="/H8Z35vpylR+GG21+4iq2g==" spinCount="100000" sheet="1" objects="1" scenarios="1" formatCells="0" formatColumns="0" formatRows="0"/>
  <mergeCells count="7">
    <mergeCell ref="A151:B151"/>
    <mergeCell ref="C151:D151"/>
    <mergeCell ref="A152:H152"/>
    <mergeCell ref="B1:H1"/>
    <mergeCell ref="A2:H2"/>
    <mergeCell ref="A3:H3"/>
    <mergeCell ref="A4:H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16"/>
  <sheetViews>
    <sheetView view="pageBreakPreview" topLeftCell="C1" zoomScale="85" zoomScaleNormal="90" zoomScaleSheetLayoutView="85" workbookViewId="0">
      <selection activeCell="K1" sqref="K1"/>
    </sheetView>
  </sheetViews>
  <sheetFormatPr defaultRowHeight="13.2" x14ac:dyDescent="0.3"/>
  <cols>
    <col min="1" max="1" width="22.44140625" style="31" customWidth="1"/>
    <col min="2" max="2" width="95.44140625" style="30" customWidth="1"/>
    <col min="3" max="3" width="6" style="35" customWidth="1"/>
    <col min="4" max="4" width="9" style="37" customWidth="1"/>
    <col min="5" max="5" width="35.6640625" style="62" hidden="1" customWidth="1"/>
    <col min="6" max="7" width="35.6640625" style="62" customWidth="1"/>
    <col min="8" max="8" width="0.33203125" style="64" customWidth="1"/>
    <col min="9" max="255" width="9.109375" style="30"/>
    <col min="256" max="256" width="6.6640625" style="30" customWidth="1"/>
    <col min="257" max="257" width="13.33203125" style="30" customWidth="1"/>
    <col min="258" max="258" width="98.33203125" style="30" customWidth="1"/>
    <col min="259" max="259" width="6.109375" style="30" customWidth="1"/>
    <col min="260" max="260" width="9.33203125" style="30" customWidth="1"/>
    <col min="261" max="261" width="15.44140625" style="30" customWidth="1"/>
    <col min="262" max="262" width="13.109375" style="30" customWidth="1"/>
    <col min="263" max="263" width="11.88671875" style="30" customWidth="1"/>
    <col min="264" max="511" width="9.109375" style="30"/>
    <col min="512" max="512" width="6.6640625" style="30" customWidth="1"/>
    <col min="513" max="513" width="13.33203125" style="30" customWidth="1"/>
    <col min="514" max="514" width="98.33203125" style="30" customWidth="1"/>
    <col min="515" max="515" width="6.109375" style="30" customWidth="1"/>
    <col min="516" max="516" width="9.33203125" style="30" customWidth="1"/>
    <col min="517" max="517" width="15.44140625" style="30" customWidth="1"/>
    <col min="518" max="518" width="13.109375" style="30" customWidth="1"/>
    <col min="519" max="519" width="11.88671875" style="30" customWidth="1"/>
    <col min="520" max="767" width="9.109375" style="30"/>
    <col min="768" max="768" width="6.6640625" style="30" customWidth="1"/>
    <col min="769" max="769" width="13.33203125" style="30" customWidth="1"/>
    <col min="770" max="770" width="98.33203125" style="30" customWidth="1"/>
    <col min="771" max="771" width="6.109375" style="30" customWidth="1"/>
    <col min="772" max="772" width="9.33203125" style="30" customWidth="1"/>
    <col min="773" max="773" width="15.44140625" style="30" customWidth="1"/>
    <col min="774" max="774" width="13.109375" style="30" customWidth="1"/>
    <col min="775" max="775" width="11.88671875" style="30" customWidth="1"/>
    <col min="776" max="1023" width="9.109375" style="30"/>
    <col min="1024" max="1024" width="6.6640625" style="30" customWidth="1"/>
    <col min="1025" max="1025" width="13.33203125" style="30" customWidth="1"/>
    <col min="1026" max="1026" width="98.33203125" style="30" customWidth="1"/>
    <col min="1027" max="1027" width="6.109375" style="30" customWidth="1"/>
    <col min="1028" max="1028" width="9.33203125" style="30" customWidth="1"/>
    <col min="1029" max="1029" width="15.44140625" style="30" customWidth="1"/>
    <col min="1030" max="1030" width="13.109375" style="30" customWidth="1"/>
    <col min="1031" max="1031" width="11.88671875" style="30" customWidth="1"/>
    <col min="1032" max="1279" width="9.109375" style="30"/>
    <col min="1280" max="1280" width="6.6640625" style="30" customWidth="1"/>
    <col min="1281" max="1281" width="13.33203125" style="30" customWidth="1"/>
    <col min="1282" max="1282" width="98.33203125" style="30" customWidth="1"/>
    <col min="1283" max="1283" width="6.109375" style="30" customWidth="1"/>
    <col min="1284" max="1284" width="9.33203125" style="30" customWidth="1"/>
    <col min="1285" max="1285" width="15.44140625" style="30" customWidth="1"/>
    <col min="1286" max="1286" width="13.109375" style="30" customWidth="1"/>
    <col min="1287" max="1287" width="11.88671875" style="30" customWidth="1"/>
    <col min="1288" max="1535" width="9.109375" style="30"/>
    <col min="1536" max="1536" width="6.6640625" style="30" customWidth="1"/>
    <col min="1537" max="1537" width="13.33203125" style="30" customWidth="1"/>
    <col min="1538" max="1538" width="98.33203125" style="30" customWidth="1"/>
    <col min="1539" max="1539" width="6.109375" style="30" customWidth="1"/>
    <col min="1540" max="1540" width="9.33203125" style="30" customWidth="1"/>
    <col min="1541" max="1541" width="15.44140625" style="30" customWidth="1"/>
    <col min="1542" max="1542" width="13.109375" style="30" customWidth="1"/>
    <col min="1543" max="1543" width="11.88671875" style="30" customWidth="1"/>
    <col min="1544" max="1791" width="9.109375" style="30"/>
    <col min="1792" max="1792" width="6.6640625" style="30" customWidth="1"/>
    <col min="1793" max="1793" width="13.33203125" style="30" customWidth="1"/>
    <col min="1794" max="1794" width="98.33203125" style="30" customWidth="1"/>
    <col min="1795" max="1795" width="6.109375" style="30" customWidth="1"/>
    <col min="1796" max="1796" width="9.33203125" style="30" customWidth="1"/>
    <col min="1797" max="1797" width="15.44140625" style="30" customWidth="1"/>
    <col min="1798" max="1798" width="13.109375" style="30" customWidth="1"/>
    <col min="1799" max="1799" width="11.88671875" style="30" customWidth="1"/>
    <col min="1800" max="2047" width="9.109375" style="30"/>
    <col min="2048" max="2048" width="6.6640625" style="30" customWidth="1"/>
    <col min="2049" max="2049" width="13.33203125" style="30" customWidth="1"/>
    <col min="2050" max="2050" width="98.33203125" style="30" customWidth="1"/>
    <col min="2051" max="2051" width="6.109375" style="30" customWidth="1"/>
    <col min="2052" max="2052" width="9.33203125" style="30" customWidth="1"/>
    <col min="2053" max="2053" width="15.44140625" style="30" customWidth="1"/>
    <col min="2054" max="2054" width="13.109375" style="30" customWidth="1"/>
    <col min="2055" max="2055" width="11.88671875" style="30" customWidth="1"/>
    <col min="2056" max="2303" width="9.109375" style="30"/>
    <col min="2304" max="2304" width="6.6640625" style="30" customWidth="1"/>
    <col min="2305" max="2305" width="13.33203125" style="30" customWidth="1"/>
    <col min="2306" max="2306" width="98.33203125" style="30" customWidth="1"/>
    <col min="2307" max="2307" width="6.109375" style="30" customWidth="1"/>
    <col min="2308" max="2308" width="9.33203125" style="30" customWidth="1"/>
    <col min="2309" max="2309" width="15.44140625" style="30" customWidth="1"/>
    <col min="2310" max="2310" width="13.109375" style="30" customWidth="1"/>
    <col min="2311" max="2311" width="11.88671875" style="30" customWidth="1"/>
    <col min="2312" max="2559" width="9.109375" style="30"/>
    <col min="2560" max="2560" width="6.6640625" style="30" customWidth="1"/>
    <col min="2561" max="2561" width="13.33203125" style="30" customWidth="1"/>
    <col min="2562" max="2562" width="98.33203125" style="30" customWidth="1"/>
    <col min="2563" max="2563" width="6.109375" style="30" customWidth="1"/>
    <col min="2564" max="2564" width="9.33203125" style="30" customWidth="1"/>
    <col min="2565" max="2565" width="15.44140625" style="30" customWidth="1"/>
    <col min="2566" max="2566" width="13.109375" style="30" customWidth="1"/>
    <col min="2567" max="2567" width="11.88671875" style="30" customWidth="1"/>
    <col min="2568" max="2815" width="9.109375" style="30"/>
    <col min="2816" max="2816" width="6.6640625" style="30" customWidth="1"/>
    <col min="2817" max="2817" width="13.33203125" style="30" customWidth="1"/>
    <col min="2818" max="2818" width="98.33203125" style="30" customWidth="1"/>
    <col min="2819" max="2819" width="6.109375" style="30" customWidth="1"/>
    <col min="2820" max="2820" width="9.33203125" style="30" customWidth="1"/>
    <col min="2821" max="2821" width="15.44140625" style="30" customWidth="1"/>
    <col min="2822" max="2822" width="13.109375" style="30" customWidth="1"/>
    <col min="2823" max="2823" width="11.88671875" style="30" customWidth="1"/>
    <col min="2824" max="3071" width="9.109375" style="30"/>
    <col min="3072" max="3072" width="6.6640625" style="30" customWidth="1"/>
    <col min="3073" max="3073" width="13.33203125" style="30" customWidth="1"/>
    <col min="3074" max="3074" width="98.33203125" style="30" customWidth="1"/>
    <col min="3075" max="3075" width="6.109375" style="30" customWidth="1"/>
    <col min="3076" max="3076" width="9.33203125" style="30" customWidth="1"/>
    <col min="3077" max="3077" width="15.44140625" style="30" customWidth="1"/>
    <col min="3078" max="3078" width="13.109375" style="30" customWidth="1"/>
    <col min="3079" max="3079" width="11.88671875" style="30" customWidth="1"/>
    <col min="3080" max="3327" width="9.109375" style="30"/>
    <col min="3328" max="3328" width="6.6640625" style="30" customWidth="1"/>
    <col min="3329" max="3329" width="13.33203125" style="30" customWidth="1"/>
    <col min="3330" max="3330" width="98.33203125" style="30" customWidth="1"/>
    <col min="3331" max="3331" width="6.109375" style="30" customWidth="1"/>
    <col min="3332" max="3332" width="9.33203125" style="30" customWidth="1"/>
    <col min="3333" max="3333" width="15.44140625" style="30" customWidth="1"/>
    <col min="3334" max="3334" width="13.109375" style="30" customWidth="1"/>
    <col min="3335" max="3335" width="11.88671875" style="30" customWidth="1"/>
    <col min="3336" max="3583" width="9.109375" style="30"/>
    <col min="3584" max="3584" width="6.6640625" style="30" customWidth="1"/>
    <col min="3585" max="3585" width="13.33203125" style="30" customWidth="1"/>
    <col min="3586" max="3586" width="98.33203125" style="30" customWidth="1"/>
    <col min="3587" max="3587" width="6.109375" style="30" customWidth="1"/>
    <col min="3588" max="3588" width="9.33203125" style="30" customWidth="1"/>
    <col min="3589" max="3589" width="15.44140625" style="30" customWidth="1"/>
    <col min="3590" max="3590" width="13.109375" style="30" customWidth="1"/>
    <col min="3591" max="3591" width="11.88671875" style="30" customWidth="1"/>
    <col min="3592" max="3839" width="9.109375" style="30"/>
    <col min="3840" max="3840" width="6.6640625" style="30" customWidth="1"/>
    <col min="3841" max="3841" width="13.33203125" style="30" customWidth="1"/>
    <col min="3842" max="3842" width="98.33203125" style="30" customWidth="1"/>
    <col min="3843" max="3843" width="6.109375" style="30" customWidth="1"/>
    <col min="3844" max="3844" width="9.33203125" style="30" customWidth="1"/>
    <col min="3845" max="3845" width="15.44140625" style="30" customWidth="1"/>
    <col min="3846" max="3846" width="13.109375" style="30" customWidth="1"/>
    <col min="3847" max="3847" width="11.88671875" style="30" customWidth="1"/>
    <col min="3848" max="4095" width="9.109375" style="30"/>
    <col min="4096" max="4096" width="6.6640625" style="30" customWidth="1"/>
    <col min="4097" max="4097" width="13.33203125" style="30" customWidth="1"/>
    <col min="4098" max="4098" width="98.33203125" style="30" customWidth="1"/>
    <col min="4099" max="4099" width="6.109375" style="30" customWidth="1"/>
    <col min="4100" max="4100" width="9.33203125" style="30" customWidth="1"/>
    <col min="4101" max="4101" width="15.44140625" style="30" customWidth="1"/>
    <col min="4102" max="4102" width="13.109375" style="30" customWidth="1"/>
    <col min="4103" max="4103" width="11.88671875" style="30" customWidth="1"/>
    <col min="4104" max="4351" width="9.109375" style="30"/>
    <col min="4352" max="4352" width="6.6640625" style="30" customWidth="1"/>
    <col min="4353" max="4353" width="13.33203125" style="30" customWidth="1"/>
    <col min="4354" max="4354" width="98.33203125" style="30" customWidth="1"/>
    <col min="4355" max="4355" width="6.109375" style="30" customWidth="1"/>
    <col min="4356" max="4356" width="9.33203125" style="30" customWidth="1"/>
    <col min="4357" max="4357" width="15.44140625" style="30" customWidth="1"/>
    <col min="4358" max="4358" width="13.109375" style="30" customWidth="1"/>
    <col min="4359" max="4359" width="11.88671875" style="30" customWidth="1"/>
    <col min="4360" max="4607" width="9.109375" style="30"/>
    <col min="4608" max="4608" width="6.6640625" style="30" customWidth="1"/>
    <col min="4609" max="4609" width="13.33203125" style="30" customWidth="1"/>
    <col min="4610" max="4610" width="98.33203125" style="30" customWidth="1"/>
    <col min="4611" max="4611" width="6.109375" style="30" customWidth="1"/>
    <col min="4612" max="4612" width="9.33203125" style="30" customWidth="1"/>
    <col min="4613" max="4613" width="15.44140625" style="30" customWidth="1"/>
    <col min="4614" max="4614" width="13.109375" style="30" customWidth="1"/>
    <col min="4615" max="4615" width="11.88671875" style="30" customWidth="1"/>
    <col min="4616" max="4863" width="9.109375" style="30"/>
    <col min="4864" max="4864" width="6.6640625" style="30" customWidth="1"/>
    <col min="4865" max="4865" width="13.33203125" style="30" customWidth="1"/>
    <col min="4866" max="4866" width="98.33203125" style="30" customWidth="1"/>
    <col min="4867" max="4867" width="6.109375" style="30" customWidth="1"/>
    <col min="4868" max="4868" width="9.33203125" style="30" customWidth="1"/>
    <col min="4869" max="4869" width="15.44140625" style="30" customWidth="1"/>
    <col min="4870" max="4870" width="13.109375" style="30" customWidth="1"/>
    <col min="4871" max="4871" width="11.88671875" style="30" customWidth="1"/>
    <col min="4872" max="5119" width="9.109375" style="30"/>
    <col min="5120" max="5120" width="6.6640625" style="30" customWidth="1"/>
    <col min="5121" max="5121" width="13.33203125" style="30" customWidth="1"/>
    <col min="5122" max="5122" width="98.33203125" style="30" customWidth="1"/>
    <col min="5123" max="5123" width="6.109375" style="30" customWidth="1"/>
    <col min="5124" max="5124" width="9.33203125" style="30" customWidth="1"/>
    <col min="5125" max="5125" width="15.44140625" style="30" customWidth="1"/>
    <col min="5126" max="5126" width="13.109375" style="30" customWidth="1"/>
    <col min="5127" max="5127" width="11.88671875" style="30" customWidth="1"/>
    <col min="5128" max="5375" width="9.109375" style="30"/>
    <col min="5376" max="5376" width="6.6640625" style="30" customWidth="1"/>
    <col min="5377" max="5377" width="13.33203125" style="30" customWidth="1"/>
    <col min="5378" max="5378" width="98.33203125" style="30" customWidth="1"/>
    <col min="5379" max="5379" width="6.109375" style="30" customWidth="1"/>
    <col min="5380" max="5380" width="9.33203125" style="30" customWidth="1"/>
    <col min="5381" max="5381" width="15.44140625" style="30" customWidth="1"/>
    <col min="5382" max="5382" width="13.109375" style="30" customWidth="1"/>
    <col min="5383" max="5383" width="11.88671875" style="30" customWidth="1"/>
    <col min="5384" max="5631" width="9.109375" style="30"/>
    <col min="5632" max="5632" width="6.6640625" style="30" customWidth="1"/>
    <col min="5633" max="5633" width="13.33203125" style="30" customWidth="1"/>
    <col min="5634" max="5634" width="98.33203125" style="30" customWidth="1"/>
    <col min="5635" max="5635" width="6.109375" style="30" customWidth="1"/>
    <col min="5636" max="5636" width="9.33203125" style="30" customWidth="1"/>
    <col min="5637" max="5637" width="15.44140625" style="30" customWidth="1"/>
    <col min="5638" max="5638" width="13.109375" style="30" customWidth="1"/>
    <col min="5639" max="5639" width="11.88671875" style="30" customWidth="1"/>
    <col min="5640" max="5887" width="9.109375" style="30"/>
    <col min="5888" max="5888" width="6.6640625" style="30" customWidth="1"/>
    <col min="5889" max="5889" width="13.33203125" style="30" customWidth="1"/>
    <col min="5890" max="5890" width="98.33203125" style="30" customWidth="1"/>
    <col min="5891" max="5891" width="6.109375" style="30" customWidth="1"/>
    <col min="5892" max="5892" width="9.33203125" style="30" customWidth="1"/>
    <col min="5893" max="5893" width="15.44140625" style="30" customWidth="1"/>
    <col min="5894" max="5894" width="13.109375" style="30" customWidth="1"/>
    <col min="5895" max="5895" width="11.88671875" style="30" customWidth="1"/>
    <col min="5896" max="6143" width="9.109375" style="30"/>
    <col min="6144" max="6144" width="6.6640625" style="30" customWidth="1"/>
    <col min="6145" max="6145" width="13.33203125" style="30" customWidth="1"/>
    <col min="6146" max="6146" width="98.33203125" style="30" customWidth="1"/>
    <col min="6147" max="6147" width="6.109375" style="30" customWidth="1"/>
    <col min="6148" max="6148" width="9.33203125" style="30" customWidth="1"/>
    <col min="6149" max="6149" width="15.44140625" style="30" customWidth="1"/>
    <col min="6150" max="6150" width="13.109375" style="30" customWidth="1"/>
    <col min="6151" max="6151" width="11.88671875" style="30" customWidth="1"/>
    <col min="6152" max="6399" width="9.109375" style="30"/>
    <col min="6400" max="6400" width="6.6640625" style="30" customWidth="1"/>
    <col min="6401" max="6401" width="13.33203125" style="30" customWidth="1"/>
    <col min="6402" max="6402" width="98.33203125" style="30" customWidth="1"/>
    <col min="6403" max="6403" width="6.109375" style="30" customWidth="1"/>
    <col min="6404" max="6404" width="9.33203125" style="30" customWidth="1"/>
    <col min="6405" max="6405" width="15.44140625" style="30" customWidth="1"/>
    <col min="6406" max="6406" width="13.109375" style="30" customWidth="1"/>
    <col min="6407" max="6407" width="11.88671875" style="30" customWidth="1"/>
    <col min="6408" max="6655" width="9.109375" style="30"/>
    <col min="6656" max="6656" width="6.6640625" style="30" customWidth="1"/>
    <col min="6657" max="6657" width="13.33203125" style="30" customWidth="1"/>
    <col min="6658" max="6658" width="98.33203125" style="30" customWidth="1"/>
    <col min="6659" max="6659" width="6.109375" style="30" customWidth="1"/>
    <col min="6660" max="6660" width="9.33203125" style="30" customWidth="1"/>
    <col min="6661" max="6661" width="15.44140625" style="30" customWidth="1"/>
    <col min="6662" max="6662" width="13.109375" style="30" customWidth="1"/>
    <col min="6663" max="6663" width="11.88671875" style="30" customWidth="1"/>
    <col min="6664" max="6911" width="9.109375" style="30"/>
    <col min="6912" max="6912" width="6.6640625" style="30" customWidth="1"/>
    <col min="6913" max="6913" width="13.33203125" style="30" customWidth="1"/>
    <col min="6914" max="6914" width="98.33203125" style="30" customWidth="1"/>
    <col min="6915" max="6915" width="6.109375" style="30" customWidth="1"/>
    <col min="6916" max="6916" width="9.33203125" style="30" customWidth="1"/>
    <col min="6917" max="6917" width="15.44140625" style="30" customWidth="1"/>
    <col min="6918" max="6918" width="13.109375" style="30" customWidth="1"/>
    <col min="6919" max="6919" width="11.88671875" style="30" customWidth="1"/>
    <col min="6920" max="7167" width="9.109375" style="30"/>
    <col min="7168" max="7168" width="6.6640625" style="30" customWidth="1"/>
    <col min="7169" max="7169" width="13.33203125" style="30" customWidth="1"/>
    <col min="7170" max="7170" width="98.33203125" style="30" customWidth="1"/>
    <col min="7171" max="7171" width="6.109375" style="30" customWidth="1"/>
    <col min="7172" max="7172" width="9.33203125" style="30" customWidth="1"/>
    <col min="7173" max="7173" width="15.44140625" style="30" customWidth="1"/>
    <col min="7174" max="7174" width="13.109375" style="30" customWidth="1"/>
    <col min="7175" max="7175" width="11.88671875" style="30" customWidth="1"/>
    <col min="7176" max="7423" width="9.109375" style="30"/>
    <col min="7424" max="7424" width="6.6640625" style="30" customWidth="1"/>
    <col min="7425" max="7425" width="13.33203125" style="30" customWidth="1"/>
    <col min="7426" max="7426" width="98.33203125" style="30" customWidth="1"/>
    <col min="7427" max="7427" width="6.109375" style="30" customWidth="1"/>
    <col min="7428" max="7428" width="9.33203125" style="30" customWidth="1"/>
    <col min="7429" max="7429" width="15.44140625" style="30" customWidth="1"/>
    <col min="7430" max="7430" width="13.109375" style="30" customWidth="1"/>
    <col min="7431" max="7431" width="11.88671875" style="30" customWidth="1"/>
    <col min="7432" max="7679" width="9.109375" style="30"/>
    <col min="7680" max="7680" width="6.6640625" style="30" customWidth="1"/>
    <col min="7681" max="7681" width="13.33203125" style="30" customWidth="1"/>
    <col min="7682" max="7682" width="98.33203125" style="30" customWidth="1"/>
    <col min="7683" max="7683" width="6.109375" style="30" customWidth="1"/>
    <col min="7684" max="7684" width="9.33203125" style="30" customWidth="1"/>
    <col min="7685" max="7685" width="15.44140625" style="30" customWidth="1"/>
    <col min="7686" max="7686" width="13.109375" style="30" customWidth="1"/>
    <col min="7687" max="7687" width="11.88671875" style="30" customWidth="1"/>
    <col min="7688" max="7935" width="9.109375" style="30"/>
    <col min="7936" max="7936" width="6.6640625" style="30" customWidth="1"/>
    <col min="7937" max="7937" width="13.33203125" style="30" customWidth="1"/>
    <col min="7938" max="7938" width="98.33203125" style="30" customWidth="1"/>
    <col min="7939" max="7939" width="6.109375" style="30" customWidth="1"/>
    <col min="7940" max="7940" width="9.33203125" style="30" customWidth="1"/>
    <col min="7941" max="7941" width="15.44140625" style="30" customWidth="1"/>
    <col min="7942" max="7942" width="13.109375" style="30" customWidth="1"/>
    <col min="7943" max="7943" width="11.88671875" style="30" customWidth="1"/>
    <col min="7944" max="8191" width="9.109375" style="30"/>
    <col min="8192" max="8192" width="6.6640625" style="30" customWidth="1"/>
    <col min="8193" max="8193" width="13.33203125" style="30" customWidth="1"/>
    <col min="8194" max="8194" width="98.33203125" style="30" customWidth="1"/>
    <col min="8195" max="8195" width="6.109375" style="30" customWidth="1"/>
    <col min="8196" max="8196" width="9.33203125" style="30" customWidth="1"/>
    <col min="8197" max="8197" width="15.44140625" style="30" customWidth="1"/>
    <col min="8198" max="8198" width="13.109375" style="30" customWidth="1"/>
    <col min="8199" max="8199" width="11.88671875" style="30" customWidth="1"/>
    <col min="8200" max="8447" width="9.109375" style="30"/>
    <col min="8448" max="8448" width="6.6640625" style="30" customWidth="1"/>
    <col min="8449" max="8449" width="13.33203125" style="30" customWidth="1"/>
    <col min="8450" max="8450" width="98.33203125" style="30" customWidth="1"/>
    <col min="8451" max="8451" width="6.109375" style="30" customWidth="1"/>
    <col min="8452" max="8452" width="9.33203125" style="30" customWidth="1"/>
    <col min="8453" max="8453" width="15.44140625" style="30" customWidth="1"/>
    <col min="8454" max="8454" width="13.109375" style="30" customWidth="1"/>
    <col min="8455" max="8455" width="11.88671875" style="30" customWidth="1"/>
    <col min="8456" max="8703" width="9.109375" style="30"/>
    <col min="8704" max="8704" width="6.6640625" style="30" customWidth="1"/>
    <col min="8705" max="8705" width="13.33203125" style="30" customWidth="1"/>
    <col min="8706" max="8706" width="98.33203125" style="30" customWidth="1"/>
    <col min="8707" max="8707" width="6.109375" style="30" customWidth="1"/>
    <col min="8708" max="8708" width="9.33203125" style="30" customWidth="1"/>
    <col min="8709" max="8709" width="15.44140625" style="30" customWidth="1"/>
    <col min="8710" max="8710" width="13.109375" style="30" customWidth="1"/>
    <col min="8711" max="8711" width="11.88671875" style="30" customWidth="1"/>
    <col min="8712" max="8959" width="9.109375" style="30"/>
    <col min="8960" max="8960" width="6.6640625" style="30" customWidth="1"/>
    <col min="8961" max="8961" width="13.33203125" style="30" customWidth="1"/>
    <col min="8962" max="8962" width="98.33203125" style="30" customWidth="1"/>
    <col min="8963" max="8963" width="6.109375" style="30" customWidth="1"/>
    <col min="8964" max="8964" width="9.33203125" style="30" customWidth="1"/>
    <col min="8965" max="8965" width="15.44140625" style="30" customWidth="1"/>
    <col min="8966" max="8966" width="13.109375" style="30" customWidth="1"/>
    <col min="8967" max="8967" width="11.88671875" style="30" customWidth="1"/>
    <col min="8968" max="9215" width="9.109375" style="30"/>
    <col min="9216" max="9216" width="6.6640625" style="30" customWidth="1"/>
    <col min="9217" max="9217" width="13.33203125" style="30" customWidth="1"/>
    <col min="9218" max="9218" width="98.33203125" style="30" customWidth="1"/>
    <col min="9219" max="9219" width="6.109375" style="30" customWidth="1"/>
    <col min="9220" max="9220" width="9.33203125" style="30" customWidth="1"/>
    <col min="9221" max="9221" width="15.44140625" style="30" customWidth="1"/>
    <col min="9222" max="9222" width="13.109375" style="30" customWidth="1"/>
    <col min="9223" max="9223" width="11.88671875" style="30" customWidth="1"/>
    <col min="9224" max="9471" width="9.109375" style="30"/>
    <col min="9472" max="9472" width="6.6640625" style="30" customWidth="1"/>
    <col min="9473" max="9473" width="13.33203125" style="30" customWidth="1"/>
    <col min="9474" max="9474" width="98.33203125" style="30" customWidth="1"/>
    <col min="9475" max="9475" width="6.109375" style="30" customWidth="1"/>
    <col min="9476" max="9476" width="9.33203125" style="30" customWidth="1"/>
    <col min="9477" max="9477" width="15.44140625" style="30" customWidth="1"/>
    <col min="9478" max="9478" width="13.109375" style="30" customWidth="1"/>
    <col min="9479" max="9479" width="11.88671875" style="30" customWidth="1"/>
    <col min="9480" max="9727" width="9.109375" style="30"/>
    <col min="9728" max="9728" width="6.6640625" style="30" customWidth="1"/>
    <col min="9729" max="9729" width="13.33203125" style="30" customWidth="1"/>
    <col min="9730" max="9730" width="98.33203125" style="30" customWidth="1"/>
    <col min="9731" max="9731" width="6.109375" style="30" customWidth="1"/>
    <col min="9732" max="9732" width="9.33203125" style="30" customWidth="1"/>
    <col min="9733" max="9733" width="15.44140625" style="30" customWidth="1"/>
    <col min="9734" max="9734" width="13.109375" style="30" customWidth="1"/>
    <col min="9735" max="9735" width="11.88671875" style="30" customWidth="1"/>
    <col min="9736" max="9983" width="9.109375" style="30"/>
    <col min="9984" max="9984" width="6.6640625" style="30" customWidth="1"/>
    <col min="9985" max="9985" width="13.33203125" style="30" customWidth="1"/>
    <col min="9986" max="9986" width="98.33203125" style="30" customWidth="1"/>
    <col min="9987" max="9987" width="6.109375" style="30" customWidth="1"/>
    <col min="9988" max="9988" width="9.33203125" style="30" customWidth="1"/>
    <col min="9989" max="9989" width="15.44140625" style="30" customWidth="1"/>
    <col min="9990" max="9990" width="13.109375" style="30" customWidth="1"/>
    <col min="9991" max="9991" width="11.88671875" style="30" customWidth="1"/>
    <col min="9992" max="10239" width="9.109375" style="30"/>
    <col min="10240" max="10240" width="6.6640625" style="30" customWidth="1"/>
    <col min="10241" max="10241" width="13.33203125" style="30" customWidth="1"/>
    <col min="10242" max="10242" width="98.33203125" style="30" customWidth="1"/>
    <col min="10243" max="10243" width="6.109375" style="30" customWidth="1"/>
    <col min="10244" max="10244" width="9.33203125" style="30" customWidth="1"/>
    <col min="10245" max="10245" width="15.44140625" style="30" customWidth="1"/>
    <col min="10246" max="10246" width="13.109375" style="30" customWidth="1"/>
    <col min="10247" max="10247" width="11.88671875" style="30" customWidth="1"/>
    <col min="10248" max="10495" width="9.109375" style="30"/>
    <col min="10496" max="10496" width="6.6640625" style="30" customWidth="1"/>
    <col min="10497" max="10497" width="13.33203125" style="30" customWidth="1"/>
    <col min="10498" max="10498" width="98.33203125" style="30" customWidth="1"/>
    <col min="10499" max="10499" width="6.109375" style="30" customWidth="1"/>
    <col min="10500" max="10500" width="9.33203125" style="30" customWidth="1"/>
    <col min="10501" max="10501" width="15.44140625" style="30" customWidth="1"/>
    <col min="10502" max="10502" width="13.109375" style="30" customWidth="1"/>
    <col min="10503" max="10503" width="11.88671875" style="30" customWidth="1"/>
    <col min="10504" max="10751" width="9.109375" style="30"/>
    <col min="10752" max="10752" width="6.6640625" style="30" customWidth="1"/>
    <col min="10753" max="10753" width="13.33203125" style="30" customWidth="1"/>
    <col min="10754" max="10754" width="98.33203125" style="30" customWidth="1"/>
    <col min="10755" max="10755" width="6.109375" style="30" customWidth="1"/>
    <col min="10756" max="10756" width="9.33203125" style="30" customWidth="1"/>
    <col min="10757" max="10757" width="15.44140625" style="30" customWidth="1"/>
    <col min="10758" max="10758" width="13.109375" style="30" customWidth="1"/>
    <col min="10759" max="10759" width="11.88671875" style="30" customWidth="1"/>
    <col min="10760" max="11007" width="9.109375" style="30"/>
    <col min="11008" max="11008" width="6.6640625" style="30" customWidth="1"/>
    <col min="11009" max="11009" width="13.33203125" style="30" customWidth="1"/>
    <col min="11010" max="11010" width="98.33203125" style="30" customWidth="1"/>
    <col min="11011" max="11011" width="6.109375" style="30" customWidth="1"/>
    <col min="11012" max="11012" width="9.33203125" style="30" customWidth="1"/>
    <col min="11013" max="11013" width="15.44140625" style="30" customWidth="1"/>
    <col min="11014" max="11014" width="13.109375" style="30" customWidth="1"/>
    <col min="11015" max="11015" width="11.88671875" style="30" customWidth="1"/>
    <col min="11016" max="11263" width="9.109375" style="30"/>
    <col min="11264" max="11264" width="6.6640625" style="30" customWidth="1"/>
    <col min="11265" max="11265" width="13.33203125" style="30" customWidth="1"/>
    <col min="11266" max="11266" width="98.33203125" style="30" customWidth="1"/>
    <col min="11267" max="11267" width="6.109375" style="30" customWidth="1"/>
    <col min="11268" max="11268" width="9.33203125" style="30" customWidth="1"/>
    <col min="11269" max="11269" width="15.44140625" style="30" customWidth="1"/>
    <col min="11270" max="11270" width="13.109375" style="30" customWidth="1"/>
    <col min="11271" max="11271" width="11.88671875" style="30" customWidth="1"/>
    <col min="11272" max="11519" width="9.109375" style="30"/>
    <col min="11520" max="11520" width="6.6640625" style="30" customWidth="1"/>
    <col min="11521" max="11521" width="13.33203125" style="30" customWidth="1"/>
    <col min="11522" max="11522" width="98.33203125" style="30" customWidth="1"/>
    <col min="11523" max="11523" width="6.109375" style="30" customWidth="1"/>
    <col min="11524" max="11524" width="9.33203125" style="30" customWidth="1"/>
    <col min="11525" max="11525" width="15.44140625" style="30" customWidth="1"/>
    <col min="11526" max="11526" width="13.109375" style="30" customWidth="1"/>
    <col min="11527" max="11527" width="11.88671875" style="30" customWidth="1"/>
    <col min="11528" max="11775" width="9.109375" style="30"/>
    <col min="11776" max="11776" width="6.6640625" style="30" customWidth="1"/>
    <col min="11777" max="11777" width="13.33203125" style="30" customWidth="1"/>
    <col min="11778" max="11778" width="98.33203125" style="30" customWidth="1"/>
    <col min="11779" max="11779" width="6.109375" style="30" customWidth="1"/>
    <col min="11780" max="11780" width="9.33203125" style="30" customWidth="1"/>
    <col min="11781" max="11781" width="15.44140625" style="30" customWidth="1"/>
    <col min="11782" max="11782" width="13.109375" style="30" customWidth="1"/>
    <col min="11783" max="11783" width="11.88671875" style="30" customWidth="1"/>
    <col min="11784" max="12031" width="9.109375" style="30"/>
    <col min="12032" max="12032" width="6.6640625" style="30" customWidth="1"/>
    <col min="12033" max="12033" width="13.33203125" style="30" customWidth="1"/>
    <col min="12034" max="12034" width="98.33203125" style="30" customWidth="1"/>
    <col min="12035" max="12035" width="6.109375" style="30" customWidth="1"/>
    <col min="12036" max="12036" width="9.33203125" style="30" customWidth="1"/>
    <col min="12037" max="12037" width="15.44140625" style="30" customWidth="1"/>
    <col min="12038" max="12038" width="13.109375" style="30" customWidth="1"/>
    <col min="12039" max="12039" width="11.88671875" style="30" customWidth="1"/>
    <col min="12040" max="12287" width="9.109375" style="30"/>
    <col min="12288" max="12288" width="6.6640625" style="30" customWidth="1"/>
    <col min="12289" max="12289" width="13.33203125" style="30" customWidth="1"/>
    <col min="12290" max="12290" width="98.33203125" style="30" customWidth="1"/>
    <col min="12291" max="12291" width="6.109375" style="30" customWidth="1"/>
    <col min="12292" max="12292" width="9.33203125" style="30" customWidth="1"/>
    <col min="12293" max="12293" width="15.44140625" style="30" customWidth="1"/>
    <col min="12294" max="12294" width="13.109375" style="30" customWidth="1"/>
    <col min="12295" max="12295" width="11.88671875" style="30" customWidth="1"/>
    <col min="12296" max="12543" width="9.109375" style="30"/>
    <col min="12544" max="12544" width="6.6640625" style="30" customWidth="1"/>
    <col min="12545" max="12545" width="13.33203125" style="30" customWidth="1"/>
    <col min="12546" max="12546" width="98.33203125" style="30" customWidth="1"/>
    <col min="12547" max="12547" width="6.109375" style="30" customWidth="1"/>
    <col min="12548" max="12548" width="9.33203125" style="30" customWidth="1"/>
    <col min="12549" max="12549" width="15.44140625" style="30" customWidth="1"/>
    <col min="12550" max="12550" width="13.109375" style="30" customWidth="1"/>
    <col min="12551" max="12551" width="11.88671875" style="30" customWidth="1"/>
    <col min="12552" max="12799" width="9.109375" style="30"/>
    <col min="12800" max="12800" width="6.6640625" style="30" customWidth="1"/>
    <col min="12801" max="12801" width="13.33203125" style="30" customWidth="1"/>
    <col min="12802" max="12802" width="98.33203125" style="30" customWidth="1"/>
    <col min="12803" max="12803" width="6.109375" style="30" customWidth="1"/>
    <col min="12804" max="12804" width="9.33203125" style="30" customWidth="1"/>
    <col min="12805" max="12805" width="15.44140625" style="30" customWidth="1"/>
    <col min="12806" max="12806" width="13.109375" style="30" customWidth="1"/>
    <col min="12807" max="12807" width="11.88671875" style="30" customWidth="1"/>
    <col min="12808" max="13055" width="9.109375" style="30"/>
    <col min="13056" max="13056" width="6.6640625" style="30" customWidth="1"/>
    <col min="13057" max="13057" width="13.33203125" style="30" customWidth="1"/>
    <col min="13058" max="13058" width="98.33203125" style="30" customWidth="1"/>
    <col min="13059" max="13059" width="6.109375" style="30" customWidth="1"/>
    <col min="13060" max="13060" width="9.33203125" style="30" customWidth="1"/>
    <col min="13061" max="13061" width="15.44140625" style="30" customWidth="1"/>
    <col min="13062" max="13062" width="13.109375" style="30" customWidth="1"/>
    <col min="13063" max="13063" width="11.88671875" style="30" customWidth="1"/>
    <col min="13064" max="13311" width="9.109375" style="30"/>
    <col min="13312" max="13312" width="6.6640625" style="30" customWidth="1"/>
    <col min="13313" max="13313" width="13.33203125" style="30" customWidth="1"/>
    <col min="13314" max="13314" width="98.33203125" style="30" customWidth="1"/>
    <col min="13315" max="13315" width="6.109375" style="30" customWidth="1"/>
    <col min="13316" max="13316" width="9.33203125" style="30" customWidth="1"/>
    <col min="13317" max="13317" width="15.44140625" style="30" customWidth="1"/>
    <col min="13318" max="13318" width="13.109375" style="30" customWidth="1"/>
    <col min="13319" max="13319" width="11.88671875" style="30" customWidth="1"/>
    <col min="13320" max="13567" width="9.109375" style="30"/>
    <col min="13568" max="13568" width="6.6640625" style="30" customWidth="1"/>
    <col min="13569" max="13569" width="13.33203125" style="30" customWidth="1"/>
    <col min="13570" max="13570" width="98.33203125" style="30" customWidth="1"/>
    <col min="13571" max="13571" width="6.109375" style="30" customWidth="1"/>
    <col min="13572" max="13572" width="9.33203125" style="30" customWidth="1"/>
    <col min="13573" max="13573" width="15.44140625" style="30" customWidth="1"/>
    <col min="13574" max="13574" width="13.109375" style="30" customWidth="1"/>
    <col min="13575" max="13575" width="11.88671875" style="30" customWidth="1"/>
    <col min="13576" max="13823" width="9.109375" style="30"/>
    <col min="13824" max="13824" width="6.6640625" style="30" customWidth="1"/>
    <col min="13825" max="13825" width="13.33203125" style="30" customWidth="1"/>
    <col min="13826" max="13826" width="98.33203125" style="30" customWidth="1"/>
    <col min="13827" max="13827" width="6.109375" style="30" customWidth="1"/>
    <col min="13828" max="13828" width="9.33203125" style="30" customWidth="1"/>
    <col min="13829" max="13829" width="15.44140625" style="30" customWidth="1"/>
    <col min="13830" max="13830" width="13.109375" style="30" customWidth="1"/>
    <col min="13831" max="13831" width="11.88671875" style="30" customWidth="1"/>
    <col min="13832" max="14079" width="9.109375" style="30"/>
    <col min="14080" max="14080" width="6.6640625" style="30" customWidth="1"/>
    <col min="14081" max="14081" width="13.33203125" style="30" customWidth="1"/>
    <col min="14082" max="14082" width="98.33203125" style="30" customWidth="1"/>
    <col min="14083" max="14083" width="6.109375" style="30" customWidth="1"/>
    <col min="14084" max="14084" width="9.33203125" style="30" customWidth="1"/>
    <col min="14085" max="14085" width="15.44140625" style="30" customWidth="1"/>
    <col min="14086" max="14086" width="13.109375" style="30" customWidth="1"/>
    <col min="14087" max="14087" width="11.88671875" style="30" customWidth="1"/>
    <col min="14088" max="14335" width="9.109375" style="30"/>
    <col min="14336" max="14336" width="6.6640625" style="30" customWidth="1"/>
    <col min="14337" max="14337" width="13.33203125" style="30" customWidth="1"/>
    <col min="14338" max="14338" width="98.33203125" style="30" customWidth="1"/>
    <col min="14339" max="14339" width="6.109375" style="30" customWidth="1"/>
    <col min="14340" max="14340" width="9.33203125" style="30" customWidth="1"/>
    <col min="14341" max="14341" width="15.44140625" style="30" customWidth="1"/>
    <col min="14342" max="14342" width="13.109375" style="30" customWidth="1"/>
    <col min="14343" max="14343" width="11.88671875" style="30" customWidth="1"/>
    <col min="14344" max="14591" width="9.109375" style="30"/>
    <col min="14592" max="14592" width="6.6640625" style="30" customWidth="1"/>
    <col min="14593" max="14593" width="13.33203125" style="30" customWidth="1"/>
    <col min="14594" max="14594" width="98.33203125" style="30" customWidth="1"/>
    <col min="14595" max="14595" width="6.109375" style="30" customWidth="1"/>
    <col min="14596" max="14596" width="9.33203125" style="30" customWidth="1"/>
    <col min="14597" max="14597" width="15.44140625" style="30" customWidth="1"/>
    <col min="14598" max="14598" width="13.109375" style="30" customWidth="1"/>
    <col min="14599" max="14599" width="11.88671875" style="30" customWidth="1"/>
    <col min="14600" max="14847" width="9.109375" style="30"/>
    <col min="14848" max="14848" width="6.6640625" style="30" customWidth="1"/>
    <col min="14849" max="14849" width="13.33203125" style="30" customWidth="1"/>
    <col min="14850" max="14850" width="98.33203125" style="30" customWidth="1"/>
    <col min="14851" max="14851" width="6.109375" style="30" customWidth="1"/>
    <col min="14852" max="14852" width="9.33203125" style="30" customWidth="1"/>
    <col min="14853" max="14853" width="15.44140625" style="30" customWidth="1"/>
    <col min="14854" max="14854" width="13.109375" style="30" customWidth="1"/>
    <col min="14855" max="14855" width="11.88671875" style="30" customWidth="1"/>
    <col min="14856" max="15103" width="9.109375" style="30"/>
    <col min="15104" max="15104" width="6.6640625" style="30" customWidth="1"/>
    <col min="15105" max="15105" width="13.33203125" style="30" customWidth="1"/>
    <col min="15106" max="15106" width="98.33203125" style="30" customWidth="1"/>
    <col min="15107" max="15107" width="6.109375" style="30" customWidth="1"/>
    <col min="15108" max="15108" width="9.33203125" style="30" customWidth="1"/>
    <col min="15109" max="15109" width="15.44140625" style="30" customWidth="1"/>
    <col min="15110" max="15110" width="13.109375" style="30" customWidth="1"/>
    <col min="15111" max="15111" width="11.88671875" style="30" customWidth="1"/>
    <col min="15112" max="15359" width="9.109375" style="30"/>
    <col min="15360" max="15360" width="6.6640625" style="30" customWidth="1"/>
    <col min="15361" max="15361" width="13.33203125" style="30" customWidth="1"/>
    <col min="15362" max="15362" width="98.33203125" style="30" customWidth="1"/>
    <col min="15363" max="15363" width="6.109375" style="30" customWidth="1"/>
    <col min="15364" max="15364" width="9.33203125" style="30" customWidth="1"/>
    <col min="15365" max="15365" width="15.44140625" style="30" customWidth="1"/>
    <col min="15366" max="15366" width="13.109375" style="30" customWidth="1"/>
    <col min="15367" max="15367" width="11.88671875" style="30" customWidth="1"/>
    <col min="15368" max="15615" width="9.109375" style="30"/>
    <col min="15616" max="15616" width="6.6640625" style="30" customWidth="1"/>
    <col min="15617" max="15617" width="13.33203125" style="30" customWidth="1"/>
    <col min="15618" max="15618" width="98.33203125" style="30" customWidth="1"/>
    <col min="15619" max="15619" width="6.109375" style="30" customWidth="1"/>
    <col min="15620" max="15620" width="9.33203125" style="30" customWidth="1"/>
    <col min="15621" max="15621" width="15.44140625" style="30" customWidth="1"/>
    <col min="15622" max="15622" width="13.109375" style="30" customWidth="1"/>
    <col min="15623" max="15623" width="11.88671875" style="30" customWidth="1"/>
    <col min="15624" max="15871" width="9.109375" style="30"/>
    <col min="15872" max="15872" width="6.6640625" style="30" customWidth="1"/>
    <col min="15873" max="15873" width="13.33203125" style="30" customWidth="1"/>
    <col min="15874" max="15874" width="98.33203125" style="30" customWidth="1"/>
    <col min="15875" max="15875" width="6.109375" style="30" customWidth="1"/>
    <col min="15876" max="15876" width="9.33203125" style="30" customWidth="1"/>
    <col min="15877" max="15877" width="15.44140625" style="30" customWidth="1"/>
    <col min="15878" max="15878" width="13.109375" style="30" customWidth="1"/>
    <col min="15879" max="15879" width="11.88671875" style="30" customWidth="1"/>
    <col min="15880" max="16127" width="9.109375" style="30"/>
    <col min="16128" max="16128" width="6.6640625" style="30" customWidth="1"/>
    <col min="16129" max="16129" width="13.33203125" style="30" customWidth="1"/>
    <col min="16130" max="16130" width="98.33203125" style="30" customWidth="1"/>
    <col min="16131" max="16131" width="6.109375" style="30" customWidth="1"/>
    <col min="16132" max="16132" width="9.33203125" style="30" customWidth="1"/>
    <col min="16133" max="16133" width="15.44140625" style="30" customWidth="1"/>
    <col min="16134" max="16134" width="13.109375" style="30" customWidth="1"/>
    <col min="16135" max="16135" width="11.88671875" style="30" customWidth="1"/>
    <col min="16136" max="16383" width="9.109375" style="30"/>
    <col min="16384" max="16384" width="9.109375" style="30" customWidth="1"/>
  </cols>
  <sheetData>
    <row r="1" spans="1:8" ht="80.25" customHeight="1" x14ac:dyDescent="0.25">
      <c r="A1" s="85" t="s">
        <v>10</v>
      </c>
      <c r="B1" s="368" t="s">
        <v>746</v>
      </c>
      <c r="C1" s="369"/>
      <c r="D1" s="369"/>
      <c r="E1" s="369"/>
      <c r="F1" s="369"/>
      <c r="G1" s="369"/>
      <c r="H1" s="370"/>
    </row>
    <row r="2" spans="1:8" s="17" customFormat="1" ht="40.5" customHeight="1" x14ac:dyDescent="0.25">
      <c r="A2" s="357" t="s">
        <v>777</v>
      </c>
      <c r="B2" s="357"/>
      <c r="C2" s="357"/>
      <c r="D2" s="357"/>
      <c r="E2" s="357"/>
      <c r="F2" s="357"/>
      <c r="G2" s="357"/>
      <c r="H2" s="357"/>
    </row>
    <row r="3" spans="1:8" s="18" customFormat="1" ht="18" customHeight="1" x14ac:dyDescent="0.3">
      <c r="A3" s="371" t="s">
        <v>776</v>
      </c>
      <c r="B3" s="371"/>
      <c r="C3" s="371"/>
      <c r="D3" s="371"/>
      <c r="E3" s="371"/>
      <c r="F3" s="371"/>
      <c r="G3" s="371"/>
      <c r="H3" s="371"/>
    </row>
    <row r="4" spans="1:8" s="29" customFormat="1" ht="18" customHeight="1" x14ac:dyDescent="0.3">
      <c r="A4" s="371" t="s">
        <v>0</v>
      </c>
      <c r="B4" s="371"/>
      <c r="C4" s="371"/>
      <c r="D4" s="371"/>
      <c r="E4" s="371"/>
      <c r="F4" s="371"/>
      <c r="G4" s="371"/>
      <c r="H4" s="371"/>
    </row>
    <row r="5" spans="1:8" s="31" customFormat="1" ht="136.5" customHeight="1" x14ac:dyDescent="0.3">
      <c r="A5" s="109" t="s">
        <v>473</v>
      </c>
      <c r="B5" s="109" t="s">
        <v>2</v>
      </c>
      <c r="C5" s="109" t="s">
        <v>3</v>
      </c>
      <c r="D5" s="109" t="s">
        <v>14</v>
      </c>
      <c r="E5" s="283" t="s">
        <v>648</v>
      </c>
      <c r="F5" s="283" t="s">
        <v>648</v>
      </c>
      <c r="G5" s="78" t="s">
        <v>649</v>
      </c>
      <c r="H5" s="78" t="s">
        <v>649</v>
      </c>
    </row>
    <row r="6" spans="1:8" s="32" customFormat="1" ht="18.75" customHeight="1" x14ac:dyDescent="0.3">
      <c r="A6" s="160"/>
      <c r="B6" s="109"/>
      <c r="C6" s="96" t="s">
        <v>4</v>
      </c>
      <c r="D6" s="97" t="s">
        <v>5</v>
      </c>
      <c r="E6" s="80" t="s">
        <v>6</v>
      </c>
      <c r="F6" s="80"/>
      <c r="G6" s="80"/>
      <c r="H6" s="75" t="s">
        <v>7</v>
      </c>
    </row>
    <row r="7" spans="1:8" ht="15.75" hidden="1" customHeight="1" x14ac:dyDescent="0.3">
      <c r="A7" s="278" t="s">
        <v>474</v>
      </c>
      <c r="B7" s="161" t="s">
        <v>475</v>
      </c>
      <c r="C7" s="367"/>
      <c r="D7" s="367"/>
      <c r="E7" s="367"/>
      <c r="F7" s="367"/>
      <c r="G7" s="367"/>
      <c r="H7" s="367"/>
    </row>
    <row r="8" spans="1:8" s="32" customFormat="1" ht="0.75" hidden="1" customHeight="1" x14ac:dyDescent="0.3">
      <c r="A8" s="278" t="s">
        <v>476</v>
      </c>
      <c r="B8" s="163" t="s">
        <v>638</v>
      </c>
      <c r="C8" s="261" t="s">
        <v>763</v>
      </c>
      <c r="D8" s="164"/>
      <c r="E8" s="260">
        <v>123.497</v>
      </c>
      <c r="F8" s="260"/>
      <c r="G8" s="260"/>
      <c r="H8" s="262">
        <f>E8*D8</f>
        <v>0</v>
      </c>
    </row>
    <row r="9" spans="1:8" s="32" customFormat="1" ht="12.75" hidden="1" customHeight="1" x14ac:dyDescent="0.3">
      <c r="A9" s="278" t="s">
        <v>477</v>
      </c>
      <c r="B9" s="165" t="s">
        <v>478</v>
      </c>
      <c r="C9" s="261"/>
      <c r="D9" s="164"/>
      <c r="E9" s="166"/>
      <c r="F9" s="166"/>
      <c r="G9" s="166"/>
      <c r="H9" s="262">
        <f t="shared" ref="H9:H36" si="0">E9*D9</f>
        <v>0</v>
      </c>
    </row>
    <row r="10" spans="1:8" s="32" customFormat="1" ht="89.25" hidden="1" customHeight="1" x14ac:dyDescent="0.3">
      <c r="A10" s="278" t="s">
        <v>479</v>
      </c>
      <c r="B10" s="167" t="s">
        <v>480</v>
      </c>
      <c r="C10" s="261" t="s">
        <v>481</v>
      </c>
      <c r="D10" s="164"/>
      <c r="E10" s="260">
        <v>79134</v>
      </c>
      <c r="F10" s="260"/>
      <c r="G10" s="260"/>
      <c r="H10" s="262">
        <f t="shared" si="0"/>
        <v>0</v>
      </c>
    </row>
    <row r="11" spans="1:8" s="32" customFormat="1" ht="13.5" hidden="1" customHeight="1" x14ac:dyDescent="0.3">
      <c r="A11" s="278" t="s">
        <v>482</v>
      </c>
      <c r="B11" s="165" t="s">
        <v>483</v>
      </c>
      <c r="C11" s="261"/>
      <c r="D11" s="164"/>
      <c r="E11" s="166"/>
      <c r="F11" s="166"/>
      <c r="G11" s="166"/>
      <c r="H11" s="262">
        <f t="shared" si="0"/>
        <v>0</v>
      </c>
    </row>
    <row r="12" spans="1:8" s="32" customFormat="1" ht="63" hidden="1" customHeight="1" x14ac:dyDescent="0.3">
      <c r="A12" s="278" t="s">
        <v>484</v>
      </c>
      <c r="B12" s="167" t="s">
        <v>485</v>
      </c>
      <c r="C12" s="261" t="s">
        <v>486</v>
      </c>
      <c r="D12" s="164"/>
      <c r="E12" s="260">
        <v>273.48750000000001</v>
      </c>
      <c r="F12" s="260"/>
      <c r="G12" s="260"/>
      <c r="H12" s="262">
        <f t="shared" si="0"/>
        <v>0</v>
      </c>
    </row>
    <row r="13" spans="1:8" ht="101.25" hidden="1" customHeight="1" x14ac:dyDescent="0.3">
      <c r="A13" s="278" t="s">
        <v>487</v>
      </c>
      <c r="B13" s="167" t="s">
        <v>488</v>
      </c>
      <c r="C13" s="261" t="s">
        <v>489</v>
      </c>
      <c r="D13" s="164"/>
      <c r="E13" s="260">
        <v>241.76295000000002</v>
      </c>
      <c r="F13" s="260"/>
      <c r="G13" s="260"/>
      <c r="H13" s="262">
        <f t="shared" si="0"/>
        <v>0</v>
      </c>
    </row>
    <row r="14" spans="1:8" ht="79.2" hidden="1" x14ac:dyDescent="0.3">
      <c r="A14" s="278" t="s">
        <v>490</v>
      </c>
      <c r="B14" s="167" t="s">
        <v>620</v>
      </c>
      <c r="C14" s="261" t="s">
        <v>491</v>
      </c>
      <c r="D14" s="164"/>
      <c r="E14" s="260">
        <v>2091.6324</v>
      </c>
      <c r="F14" s="260"/>
      <c r="G14" s="260"/>
      <c r="H14" s="262">
        <f t="shared" si="0"/>
        <v>0</v>
      </c>
    </row>
    <row r="15" spans="1:8" ht="114.75" hidden="1" customHeight="1" x14ac:dyDescent="0.3">
      <c r="A15" s="278" t="s">
        <v>492</v>
      </c>
      <c r="B15" s="169" t="s">
        <v>636</v>
      </c>
      <c r="C15" s="261" t="s">
        <v>493</v>
      </c>
      <c r="D15" s="164"/>
      <c r="E15" s="260">
        <v>235.19925000000001</v>
      </c>
      <c r="F15" s="260"/>
      <c r="G15" s="260"/>
      <c r="H15" s="262">
        <f t="shared" si="0"/>
        <v>0</v>
      </c>
    </row>
    <row r="16" spans="1:8" ht="13.5" hidden="1" customHeight="1" x14ac:dyDescent="0.3">
      <c r="A16" s="278" t="s">
        <v>494</v>
      </c>
      <c r="B16" s="165" t="s">
        <v>495</v>
      </c>
      <c r="C16" s="261"/>
      <c r="D16" s="164"/>
      <c r="E16" s="170"/>
      <c r="F16" s="170"/>
      <c r="G16" s="170"/>
      <c r="H16" s="262">
        <f t="shared" si="0"/>
        <v>0</v>
      </c>
    </row>
    <row r="17" spans="1:8" ht="180" hidden="1" customHeight="1" x14ac:dyDescent="0.3">
      <c r="A17" s="278" t="s">
        <v>496</v>
      </c>
      <c r="B17" s="167" t="s">
        <v>497</v>
      </c>
      <c r="C17" s="261" t="s">
        <v>764</v>
      </c>
      <c r="D17" s="164"/>
      <c r="E17" s="260">
        <v>453</v>
      </c>
      <c r="F17" s="260"/>
      <c r="G17" s="260"/>
      <c r="H17" s="262">
        <f t="shared" si="0"/>
        <v>0</v>
      </c>
    </row>
    <row r="18" spans="1:8" ht="15" customHeight="1" x14ac:dyDescent="0.3">
      <c r="A18" s="278" t="s">
        <v>498</v>
      </c>
      <c r="B18" s="263" t="s">
        <v>499</v>
      </c>
      <c r="C18" s="264"/>
      <c r="D18" s="265"/>
      <c r="E18" s="170"/>
      <c r="F18" s="170"/>
      <c r="G18" s="170"/>
      <c r="H18" s="262">
        <f t="shared" si="0"/>
        <v>0</v>
      </c>
    </row>
    <row r="19" spans="1:8" ht="115.5" customHeight="1" x14ac:dyDescent="0.3">
      <c r="A19" s="278" t="s">
        <v>500</v>
      </c>
      <c r="B19" s="171" t="s">
        <v>501</v>
      </c>
      <c r="C19" s="261" t="s">
        <v>763</v>
      </c>
      <c r="D19" s="164">
        <v>5</v>
      </c>
      <c r="E19" s="260">
        <v>3161.9389999999999</v>
      </c>
      <c r="F19" s="260">
        <f>E19*1.1</f>
        <v>3478.1329000000001</v>
      </c>
      <c r="G19" s="260">
        <f>F19*D19</f>
        <v>17390.664499999999</v>
      </c>
      <c r="H19" s="262">
        <f t="shared" si="0"/>
        <v>15809.695</v>
      </c>
    </row>
    <row r="20" spans="1:8" ht="14.25" hidden="1" customHeight="1" x14ac:dyDescent="0.3">
      <c r="A20" s="278" t="s">
        <v>502</v>
      </c>
      <c r="B20" s="266" t="s">
        <v>503</v>
      </c>
      <c r="C20" s="264"/>
      <c r="D20" s="265"/>
      <c r="E20" s="170"/>
      <c r="F20" s="170"/>
      <c r="G20" s="170"/>
      <c r="H20" s="262">
        <f t="shared" si="0"/>
        <v>0</v>
      </c>
    </row>
    <row r="21" spans="1:8" s="32" customFormat="1" ht="39" hidden="1" customHeight="1" x14ac:dyDescent="0.3">
      <c r="A21" s="278" t="s">
        <v>504</v>
      </c>
      <c r="B21" s="178" t="s">
        <v>505</v>
      </c>
      <c r="C21" s="261" t="s">
        <v>506</v>
      </c>
      <c r="D21" s="164"/>
      <c r="E21" s="260">
        <v>4796</v>
      </c>
      <c r="F21" s="260"/>
      <c r="G21" s="260"/>
      <c r="H21" s="262">
        <f t="shared" si="0"/>
        <v>0</v>
      </c>
    </row>
    <row r="22" spans="1:8" s="32" customFormat="1" ht="39" hidden="1" customHeight="1" x14ac:dyDescent="0.3">
      <c r="A22" s="278" t="s">
        <v>507</v>
      </c>
      <c r="B22" s="178" t="s">
        <v>508</v>
      </c>
      <c r="C22" s="261" t="s">
        <v>506</v>
      </c>
      <c r="D22" s="164"/>
      <c r="E22" s="260">
        <v>8500</v>
      </c>
      <c r="F22" s="260"/>
      <c r="G22" s="260"/>
      <c r="H22" s="262">
        <f t="shared" si="0"/>
        <v>0</v>
      </c>
    </row>
    <row r="23" spans="1:8" ht="13.5" hidden="1" customHeight="1" x14ac:dyDescent="0.3">
      <c r="A23" s="278" t="s">
        <v>509</v>
      </c>
      <c r="B23" s="263" t="s">
        <v>510</v>
      </c>
      <c r="C23" s="280"/>
      <c r="D23" s="265"/>
      <c r="E23" s="170"/>
      <c r="F23" s="170"/>
      <c r="G23" s="170"/>
      <c r="H23" s="262">
        <f t="shared" si="0"/>
        <v>0</v>
      </c>
    </row>
    <row r="24" spans="1:8" s="32" customFormat="1" ht="141.75" hidden="1" customHeight="1" x14ac:dyDescent="0.3">
      <c r="A24" s="278" t="s">
        <v>511</v>
      </c>
      <c r="B24" s="171" t="s">
        <v>512</v>
      </c>
      <c r="C24" s="261" t="s">
        <v>506</v>
      </c>
      <c r="D24" s="164"/>
      <c r="E24" s="260">
        <v>1000</v>
      </c>
      <c r="F24" s="260"/>
      <c r="G24" s="260"/>
      <c r="H24" s="262">
        <f t="shared" si="0"/>
        <v>0</v>
      </c>
    </row>
    <row r="25" spans="1:8" ht="15" hidden="1" customHeight="1" x14ac:dyDescent="0.3">
      <c r="A25" s="278" t="s">
        <v>513</v>
      </c>
      <c r="B25" s="263" t="s">
        <v>514</v>
      </c>
      <c r="C25" s="280"/>
      <c r="D25" s="265"/>
      <c r="E25" s="170"/>
      <c r="F25" s="170"/>
      <c r="G25" s="170"/>
      <c r="H25" s="262">
        <f t="shared" si="0"/>
        <v>0</v>
      </c>
    </row>
    <row r="26" spans="1:8" ht="27" hidden="1" customHeight="1" x14ac:dyDescent="0.3">
      <c r="A26" s="278" t="s">
        <v>515</v>
      </c>
      <c r="B26" s="178" t="s">
        <v>516</v>
      </c>
      <c r="C26" s="261" t="s">
        <v>8</v>
      </c>
      <c r="D26" s="164"/>
      <c r="E26" s="260">
        <f>91750*1.2</f>
        <v>110100</v>
      </c>
      <c r="F26" s="260"/>
      <c r="G26" s="260"/>
      <c r="H26" s="262">
        <f t="shared" si="0"/>
        <v>0</v>
      </c>
    </row>
    <row r="27" spans="1:8" ht="15.75" customHeight="1" x14ac:dyDescent="0.3">
      <c r="A27" s="278" t="s">
        <v>517</v>
      </c>
      <c r="B27" s="263" t="s">
        <v>518</v>
      </c>
      <c r="C27" s="280"/>
      <c r="D27" s="265"/>
      <c r="E27" s="170"/>
      <c r="F27" s="170"/>
      <c r="G27" s="170"/>
      <c r="H27" s="262">
        <f t="shared" si="0"/>
        <v>0</v>
      </c>
    </row>
    <row r="28" spans="1:8" ht="106.5" customHeight="1" x14ac:dyDescent="0.3">
      <c r="A28" s="278" t="s">
        <v>519</v>
      </c>
      <c r="B28" s="173" t="s">
        <v>520</v>
      </c>
      <c r="C28" s="261" t="s">
        <v>764</v>
      </c>
      <c r="D28" s="164">
        <v>70</v>
      </c>
      <c r="E28" s="260">
        <v>3635.8850385000001</v>
      </c>
      <c r="F28" s="260">
        <f>E28*1.1</f>
        <v>3999.4735423500006</v>
      </c>
      <c r="G28" s="260">
        <f>F28*D28</f>
        <v>279963.14796450007</v>
      </c>
      <c r="H28" s="262">
        <f t="shared" si="0"/>
        <v>254511.95269500001</v>
      </c>
    </row>
    <row r="29" spans="1:8" ht="14.25" hidden="1" customHeight="1" x14ac:dyDescent="0.3">
      <c r="A29" s="278" t="s">
        <v>521</v>
      </c>
      <c r="B29" s="174" t="s">
        <v>642</v>
      </c>
      <c r="C29" s="280"/>
      <c r="D29" s="265"/>
      <c r="E29" s="170"/>
      <c r="F29" s="170"/>
      <c r="G29" s="170"/>
      <c r="H29" s="262">
        <f t="shared" si="0"/>
        <v>0</v>
      </c>
    </row>
    <row r="30" spans="1:8" ht="162" hidden="1" customHeight="1" x14ac:dyDescent="0.3">
      <c r="A30" s="278" t="s">
        <v>522</v>
      </c>
      <c r="B30" s="179" t="s">
        <v>523</v>
      </c>
      <c r="C30" s="261" t="s">
        <v>764</v>
      </c>
      <c r="D30" s="164"/>
      <c r="E30" s="260">
        <v>4131</v>
      </c>
      <c r="F30" s="260"/>
      <c r="G30" s="260"/>
      <c r="H30" s="262">
        <f t="shared" si="0"/>
        <v>0</v>
      </c>
    </row>
    <row r="31" spans="1:8" ht="144.75" hidden="1" customHeight="1" x14ac:dyDescent="0.3">
      <c r="A31" s="175" t="s">
        <v>641</v>
      </c>
      <c r="B31" s="179" t="s">
        <v>644</v>
      </c>
      <c r="C31" s="261" t="s">
        <v>643</v>
      </c>
      <c r="D31" s="267"/>
      <c r="E31" s="260">
        <f>160.56*1.2</f>
        <v>192.672</v>
      </c>
      <c r="F31" s="260"/>
      <c r="G31" s="260"/>
      <c r="H31" s="262">
        <f t="shared" si="0"/>
        <v>0</v>
      </c>
    </row>
    <row r="32" spans="1:8" s="32" customFormat="1" ht="15.75" hidden="1" customHeight="1" x14ac:dyDescent="0.3">
      <c r="A32" s="278" t="s">
        <v>524</v>
      </c>
      <c r="B32" s="176" t="s">
        <v>525</v>
      </c>
      <c r="C32" s="261"/>
      <c r="D32" s="267"/>
      <c r="E32" s="177"/>
      <c r="F32" s="177"/>
      <c r="G32" s="177"/>
      <c r="H32" s="262">
        <f t="shared" si="0"/>
        <v>0</v>
      </c>
    </row>
    <row r="33" spans="1:8" ht="153.75" hidden="1" customHeight="1" x14ac:dyDescent="0.3">
      <c r="A33" s="278" t="s">
        <v>526</v>
      </c>
      <c r="B33" s="171" t="s">
        <v>639</v>
      </c>
      <c r="C33" s="261" t="s">
        <v>506</v>
      </c>
      <c r="D33" s="164"/>
      <c r="E33" s="268">
        <v>5755.2</v>
      </c>
      <c r="F33" s="268"/>
      <c r="G33" s="268"/>
      <c r="H33" s="262">
        <f t="shared" si="0"/>
        <v>0</v>
      </c>
    </row>
    <row r="34" spans="1:8" ht="15.75" customHeight="1" x14ac:dyDescent="0.3">
      <c r="A34" s="278" t="s">
        <v>527</v>
      </c>
      <c r="B34" s="174" t="s">
        <v>528</v>
      </c>
      <c r="C34" s="280"/>
      <c r="D34" s="265"/>
      <c r="E34" s="170"/>
      <c r="F34" s="170"/>
      <c r="G34" s="170"/>
      <c r="H34" s="262">
        <f t="shared" si="0"/>
        <v>0</v>
      </c>
    </row>
    <row r="35" spans="1:8" ht="78.75" customHeight="1" x14ac:dyDescent="0.3">
      <c r="A35" s="278" t="s">
        <v>529</v>
      </c>
      <c r="B35" s="171" t="s">
        <v>530</v>
      </c>
      <c r="C35" s="261" t="s">
        <v>764</v>
      </c>
      <c r="D35" s="164">
        <v>200</v>
      </c>
      <c r="E35" s="260">
        <v>504.31095000000005</v>
      </c>
      <c r="F35" s="260">
        <f>E35*1.1</f>
        <v>554.74204500000008</v>
      </c>
      <c r="G35" s="260">
        <f t="shared" ref="G35:G37" si="1">F35*D35</f>
        <v>110948.40900000001</v>
      </c>
      <c r="H35" s="262">
        <f t="shared" si="0"/>
        <v>100862.19</v>
      </c>
    </row>
    <row r="36" spans="1:8" ht="40.5" customHeight="1" x14ac:dyDescent="0.3">
      <c r="A36" s="278" t="s">
        <v>531</v>
      </c>
      <c r="B36" s="162" t="s">
        <v>532</v>
      </c>
      <c r="C36" s="261" t="s">
        <v>764</v>
      </c>
      <c r="D36" s="164">
        <v>1</v>
      </c>
      <c r="E36" s="260">
        <v>778.89239999999995</v>
      </c>
      <c r="F36" s="260">
        <f>E36*1.1</f>
        <v>856.78164000000004</v>
      </c>
      <c r="G36" s="260">
        <f t="shared" si="1"/>
        <v>856.78164000000004</v>
      </c>
      <c r="H36" s="262">
        <f t="shared" si="0"/>
        <v>778.89239999999995</v>
      </c>
    </row>
    <row r="37" spans="1:8" ht="62.25" customHeight="1" x14ac:dyDescent="0.3">
      <c r="A37" s="278" t="s">
        <v>533</v>
      </c>
      <c r="B37" s="171" t="s">
        <v>534</v>
      </c>
      <c r="C37" s="261" t="s">
        <v>764</v>
      </c>
      <c r="D37" s="164">
        <v>1</v>
      </c>
      <c r="E37" s="260">
        <v>345.68820000000005</v>
      </c>
      <c r="F37" s="260">
        <f>E37*1.1</f>
        <v>380.25702000000007</v>
      </c>
      <c r="G37" s="260">
        <f t="shared" si="1"/>
        <v>380.25702000000007</v>
      </c>
      <c r="H37" s="262">
        <f t="shared" ref="H37:H63" si="2">E37*D37</f>
        <v>345.68820000000005</v>
      </c>
    </row>
    <row r="38" spans="1:8" ht="95.25" hidden="1" customHeight="1" x14ac:dyDescent="0.3">
      <c r="A38" s="278" t="s">
        <v>535</v>
      </c>
      <c r="B38" s="178" t="s">
        <v>637</v>
      </c>
      <c r="C38" s="261" t="s">
        <v>764</v>
      </c>
      <c r="D38" s="164"/>
      <c r="E38" s="260">
        <v>1543.39</v>
      </c>
      <c r="F38" s="260"/>
      <c r="G38" s="260"/>
      <c r="H38" s="262">
        <f t="shared" si="2"/>
        <v>0</v>
      </c>
    </row>
    <row r="39" spans="1:8" ht="90" customHeight="1" x14ac:dyDescent="0.3">
      <c r="A39" s="278" t="s">
        <v>536</v>
      </c>
      <c r="B39" s="179" t="s">
        <v>537</v>
      </c>
      <c r="C39" s="261" t="s">
        <v>764</v>
      </c>
      <c r="D39" s="267">
        <v>185</v>
      </c>
      <c r="E39" s="260">
        <v>498.58600000000001</v>
      </c>
      <c r="F39" s="260">
        <f>E39*1.1</f>
        <v>548.44460000000004</v>
      </c>
      <c r="G39" s="260">
        <f>F39*D39</f>
        <v>101462.251</v>
      </c>
      <c r="H39" s="262">
        <f t="shared" si="2"/>
        <v>92238.41</v>
      </c>
    </row>
    <row r="40" spans="1:8" ht="18.75" customHeight="1" x14ac:dyDescent="0.3">
      <c r="A40" s="278" t="s">
        <v>538</v>
      </c>
      <c r="B40" s="161" t="s">
        <v>539</v>
      </c>
      <c r="C40" s="280"/>
      <c r="D40" s="265"/>
      <c r="E40" s="170"/>
      <c r="F40" s="170"/>
      <c r="G40" s="170"/>
      <c r="H40" s="262">
        <f t="shared" si="2"/>
        <v>0</v>
      </c>
    </row>
    <row r="41" spans="1:8" ht="87" customHeight="1" x14ac:dyDescent="0.3">
      <c r="A41" s="278" t="s">
        <v>540</v>
      </c>
      <c r="B41" s="171" t="s">
        <v>541</v>
      </c>
      <c r="C41" s="261" t="s">
        <v>764</v>
      </c>
      <c r="D41" s="164">
        <v>40</v>
      </c>
      <c r="E41" s="260">
        <v>9810.5436000000009</v>
      </c>
      <c r="F41" s="260">
        <f>E41*1.1</f>
        <v>10791.597960000001</v>
      </c>
      <c r="G41" s="260">
        <f>F41*D41</f>
        <v>431663.91840000002</v>
      </c>
      <c r="H41" s="262">
        <f t="shared" si="2"/>
        <v>392421.74400000006</v>
      </c>
    </row>
    <row r="42" spans="1:8" ht="30" hidden="1" customHeight="1" x14ac:dyDescent="0.3">
      <c r="A42" s="278" t="s">
        <v>542</v>
      </c>
      <c r="B42" s="178" t="s">
        <v>543</v>
      </c>
      <c r="C42" s="261" t="s">
        <v>764</v>
      </c>
      <c r="D42" s="164"/>
      <c r="E42" s="260">
        <v>10500</v>
      </c>
      <c r="F42" s="260"/>
      <c r="G42" s="260"/>
      <c r="H42" s="262">
        <f t="shared" si="2"/>
        <v>0</v>
      </c>
    </row>
    <row r="43" spans="1:8" ht="72" customHeight="1" x14ac:dyDescent="0.3">
      <c r="A43" s="278" t="s">
        <v>544</v>
      </c>
      <c r="B43" s="171" t="s">
        <v>545</v>
      </c>
      <c r="C43" s="261" t="s">
        <v>764</v>
      </c>
      <c r="D43" s="164">
        <v>5</v>
      </c>
      <c r="E43" s="260">
        <v>9265</v>
      </c>
      <c r="F43" s="260"/>
      <c r="G43" s="260"/>
      <c r="H43" s="262">
        <f t="shared" si="2"/>
        <v>46325</v>
      </c>
    </row>
    <row r="44" spans="1:8" s="32" customFormat="1" ht="112.5" customHeight="1" x14ac:dyDescent="0.3">
      <c r="A44" s="278" t="s">
        <v>546</v>
      </c>
      <c r="B44" s="171" t="s">
        <v>652</v>
      </c>
      <c r="C44" s="261" t="s">
        <v>764</v>
      </c>
      <c r="D44" s="164">
        <v>115</v>
      </c>
      <c r="E44" s="260">
        <v>12985.186500000002</v>
      </c>
      <c r="F44" s="260">
        <f>E44*1.1</f>
        <v>14283.705150000003</v>
      </c>
      <c r="G44" s="260">
        <f>F44*D44</f>
        <v>1642626.0922500005</v>
      </c>
      <c r="H44" s="262">
        <f t="shared" si="2"/>
        <v>1493296.4475000002</v>
      </c>
    </row>
    <row r="45" spans="1:8" ht="105" hidden="1" customHeight="1" x14ac:dyDescent="0.3">
      <c r="A45" s="278" t="s">
        <v>547</v>
      </c>
      <c r="B45" s="171" t="s">
        <v>651</v>
      </c>
      <c r="C45" s="261" t="s">
        <v>764</v>
      </c>
      <c r="D45" s="164"/>
      <c r="E45" s="260">
        <v>10791</v>
      </c>
      <c r="F45" s="260"/>
      <c r="G45" s="260"/>
      <c r="H45" s="262">
        <f t="shared" si="2"/>
        <v>0</v>
      </c>
    </row>
    <row r="46" spans="1:8" ht="131.25" hidden="1" customHeight="1" x14ac:dyDescent="0.3">
      <c r="A46" s="278" t="s">
        <v>548</v>
      </c>
      <c r="B46" s="179" t="s">
        <v>653</v>
      </c>
      <c r="C46" s="261" t="s">
        <v>764</v>
      </c>
      <c r="D46" s="164"/>
      <c r="E46" s="260">
        <v>14987.5</v>
      </c>
      <c r="F46" s="260"/>
      <c r="G46" s="260"/>
      <c r="H46" s="262">
        <f t="shared" si="2"/>
        <v>0</v>
      </c>
    </row>
    <row r="47" spans="1:8" ht="13.5" customHeight="1" x14ac:dyDescent="0.3">
      <c r="A47" s="365" t="s">
        <v>549</v>
      </c>
      <c r="B47" s="176" t="s">
        <v>550</v>
      </c>
      <c r="C47" s="261"/>
      <c r="D47" s="267"/>
      <c r="E47" s="170"/>
      <c r="F47" s="170"/>
      <c r="G47" s="170"/>
      <c r="H47" s="262">
        <f t="shared" si="2"/>
        <v>0</v>
      </c>
    </row>
    <row r="48" spans="1:8" s="32" customFormat="1" ht="91.5" customHeight="1" x14ac:dyDescent="0.3">
      <c r="A48" s="365"/>
      <c r="B48" s="169" t="s">
        <v>551</v>
      </c>
      <c r="C48" s="280"/>
      <c r="D48" s="265"/>
      <c r="E48" s="177"/>
      <c r="F48" s="177"/>
      <c r="G48" s="177"/>
      <c r="H48" s="262">
        <f t="shared" si="2"/>
        <v>0</v>
      </c>
    </row>
    <row r="49" spans="1:8" ht="34.5" customHeight="1" x14ac:dyDescent="0.3">
      <c r="A49" s="278" t="s">
        <v>552</v>
      </c>
      <c r="B49" s="180" t="s">
        <v>553</v>
      </c>
      <c r="C49" s="261" t="s">
        <v>763</v>
      </c>
      <c r="D49" s="164">
        <v>100</v>
      </c>
      <c r="E49" s="260">
        <v>692.47035000000005</v>
      </c>
      <c r="F49" s="260">
        <f>E49*1.1</f>
        <v>761.71738500000015</v>
      </c>
      <c r="G49" s="260">
        <f t="shared" ref="G49:G50" si="3">F49*D49</f>
        <v>76171.738500000021</v>
      </c>
      <c r="H49" s="262">
        <f t="shared" si="2"/>
        <v>69247.035000000003</v>
      </c>
    </row>
    <row r="50" spans="1:8" s="32" customFormat="1" ht="46.5" customHeight="1" x14ac:dyDescent="0.3">
      <c r="A50" s="278" t="s">
        <v>554</v>
      </c>
      <c r="B50" s="180" t="s">
        <v>555</v>
      </c>
      <c r="C50" s="261" t="s">
        <v>763</v>
      </c>
      <c r="D50" s="164">
        <v>1</v>
      </c>
      <c r="E50" s="260">
        <v>815</v>
      </c>
      <c r="F50" s="260">
        <f>E50*1.1</f>
        <v>896.50000000000011</v>
      </c>
      <c r="G50" s="260">
        <f t="shared" si="3"/>
        <v>896.50000000000011</v>
      </c>
      <c r="H50" s="262">
        <f t="shared" si="2"/>
        <v>815</v>
      </c>
    </row>
    <row r="51" spans="1:8" s="32" customFormat="1" ht="12" customHeight="1" x14ac:dyDescent="0.3">
      <c r="A51" s="278" t="s">
        <v>556</v>
      </c>
      <c r="B51" s="181" t="s">
        <v>557</v>
      </c>
      <c r="C51" s="261"/>
      <c r="D51" s="164"/>
      <c r="E51" s="177"/>
      <c r="F51" s="177"/>
      <c r="G51" s="177"/>
      <c r="H51" s="262">
        <f t="shared" si="2"/>
        <v>0</v>
      </c>
    </row>
    <row r="52" spans="1:8" ht="64.5" customHeight="1" x14ac:dyDescent="0.3">
      <c r="A52" s="278" t="s">
        <v>558</v>
      </c>
      <c r="B52" s="171" t="s">
        <v>559</v>
      </c>
      <c r="C52" s="261" t="s">
        <v>560</v>
      </c>
      <c r="D52" s="164">
        <v>6</v>
      </c>
      <c r="E52" s="260">
        <v>134902.63215000002</v>
      </c>
      <c r="F52" s="260">
        <f>E52*1.1</f>
        <v>148392.89536500003</v>
      </c>
      <c r="G52" s="260">
        <f>F52*D52</f>
        <v>890357.37219000026</v>
      </c>
      <c r="H52" s="262">
        <f t="shared" si="2"/>
        <v>809415.79290000012</v>
      </c>
    </row>
    <row r="53" spans="1:8" s="32" customFormat="1" ht="12.75" customHeight="1" x14ac:dyDescent="0.3">
      <c r="A53" s="278" t="s">
        <v>561</v>
      </c>
      <c r="B53" s="181" t="s">
        <v>562</v>
      </c>
      <c r="C53" s="162"/>
      <c r="D53" s="164"/>
      <c r="E53" s="177"/>
      <c r="F53" s="177"/>
      <c r="G53" s="177"/>
      <c r="H53" s="262">
        <f t="shared" si="2"/>
        <v>0</v>
      </c>
    </row>
    <row r="54" spans="1:8" s="32" customFormat="1" ht="155.25" customHeight="1" x14ac:dyDescent="0.3">
      <c r="A54" s="278" t="s">
        <v>563</v>
      </c>
      <c r="B54" s="169" t="s">
        <v>564</v>
      </c>
      <c r="C54" s="261" t="s">
        <v>560</v>
      </c>
      <c r="D54" s="164">
        <v>0.1</v>
      </c>
      <c r="E54" s="260">
        <v>144281.06550000003</v>
      </c>
      <c r="F54" s="260">
        <f>E54*1.1</f>
        <v>158709.17205000005</v>
      </c>
      <c r="G54" s="260">
        <f>F54*D54</f>
        <v>15870.917205000005</v>
      </c>
      <c r="H54" s="262">
        <f t="shared" si="2"/>
        <v>14428.106550000004</v>
      </c>
    </row>
    <row r="55" spans="1:8" s="32" customFormat="1" ht="14.25" customHeight="1" x14ac:dyDescent="0.3">
      <c r="A55" s="278" t="s">
        <v>565</v>
      </c>
      <c r="B55" s="182" t="s">
        <v>566</v>
      </c>
      <c r="C55" s="162"/>
      <c r="D55" s="267"/>
      <c r="E55" s="177"/>
      <c r="F55" s="177"/>
      <c r="G55" s="177"/>
      <c r="H55" s="262">
        <f t="shared" si="2"/>
        <v>0</v>
      </c>
    </row>
    <row r="56" spans="1:8" s="32" customFormat="1" ht="91.5" hidden="1" customHeight="1" x14ac:dyDescent="0.3">
      <c r="A56" s="278" t="s">
        <v>567</v>
      </c>
      <c r="B56" s="169" t="s">
        <v>568</v>
      </c>
      <c r="C56" s="261" t="s">
        <v>560</v>
      </c>
      <c r="D56" s="164"/>
      <c r="E56" s="260">
        <f>237402-(237402*0.55/100)</f>
        <v>236096.28899999999</v>
      </c>
      <c r="F56" s="260"/>
      <c r="G56" s="260"/>
      <c r="H56" s="262">
        <f t="shared" si="2"/>
        <v>0</v>
      </c>
    </row>
    <row r="57" spans="1:8" s="33" customFormat="1" ht="88.5" customHeight="1" x14ac:dyDescent="0.3">
      <c r="A57" s="278" t="s">
        <v>569</v>
      </c>
      <c r="B57" s="169" t="s">
        <v>570</v>
      </c>
      <c r="C57" s="261" t="s">
        <v>571</v>
      </c>
      <c r="D57" s="164">
        <v>0.1</v>
      </c>
      <c r="E57" s="260">
        <v>187565.38515000002</v>
      </c>
      <c r="F57" s="260">
        <f>E57*1.1</f>
        <v>206321.92366500004</v>
      </c>
      <c r="G57" s="260">
        <f>F57*D57</f>
        <v>20632.192366500007</v>
      </c>
      <c r="H57" s="262">
        <f t="shared" si="2"/>
        <v>18756.538515000004</v>
      </c>
    </row>
    <row r="58" spans="1:8" s="33" customFormat="1" ht="0.75" hidden="1" customHeight="1" x14ac:dyDescent="0.3">
      <c r="A58" s="278" t="s">
        <v>572</v>
      </c>
      <c r="B58" s="169" t="s">
        <v>640</v>
      </c>
      <c r="C58" s="261" t="s">
        <v>571</v>
      </c>
      <c r="D58" s="164"/>
      <c r="E58" s="260">
        <v>227015.66</v>
      </c>
      <c r="F58" s="260"/>
      <c r="G58" s="260"/>
      <c r="H58" s="262">
        <f t="shared" si="2"/>
        <v>0</v>
      </c>
    </row>
    <row r="59" spans="1:8" s="33" customFormat="1" ht="91.5" hidden="1" customHeight="1" x14ac:dyDescent="0.3">
      <c r="A59" s="278" t="s">
        <v>681</v>
      </c>
      <c r="B59" s="169" t="s">
        <v>640</v>
      </c>
      <c r="C59" s="261" t="s">
        <v>571</v>
      </c>
      <c r="D59" s="267"/>
      <c r="E59" s="260">
        <v>201436.16900000002</v>
      </c>
      <c r="F59" s="260"/>
      <c r="G59" s="260"/>
      <c r="H59" s="262">
        <f t="shared" si="2"/>
        <v>0</v>
      </c>
    </row>
    <row r="60" spans="1:8" s="33" customFormat="1" ht="13.5" hidden="1" customHeight="1" x14ac:dyDescent="0.3">
      <c r="A60" s="278" t="s">
        <v>573</v>
      </c>
      <c r="B60" s="183" t="s">
        <v>574</v>
      </c>
      <c r="C60" s="261"/>
      <c r="D60" s="267"/>
      <c r="E60" s="184"/>
      <c r="F60" s="184"/>
      <c r="G60" s="184"/>
      <c r="H60" s="262">
        <f t="shared" si="2"/>
        <v>0</v>
      </c>
    </row>
    <row r="61" spans="1:8" s="33" customFormat="1" ht="77.25" hidden="1" customHeight="1" x14ac:dyDescent="0.3">
      <c r="A61" s="278" t="s">
        <v>575</v>
      </c>
      <c r="B61" s="169" t="s">
        <v>576</v>
      </c>
      <c r="C61" s="261" t="s">
        <v>764</v>
      </c>
      <c r="D61" s="164"/>
      <c r="E61" s="260">
        <f>10603-(10603*0.55/100)</f>
        <v>10544.683499999999</v>
      </c>
      <c r="F61" s="260">
        <f>E61*1.1</f>
        <v>11599.15185</v>
      </c>
      <c r="G61" s="260">
        <f>F61*D61</f>
        <v>0</v>
      </c>
      <c r="H61" s="262">
        <f t="shared" si="2"/>
        <v>0</v>
      </c>
    </row>
    <row r="62" spans="1:8" s="33" customFormat="1" ht="82.5" hidden="1" customHeight="1" x14ac:dyDescent="0.3">
      <c r="A62" s="278" t="s">
        <v>577</v>
      </c>
      <c r="B62" s="169" t="s">
        <v>578</v>
      </c>
      <c r="C62" s="269" t="s">
        <v>763</v>
      </c>
      <c r="D62" s="164"/>
      <c r="E62" s="260">
        <f>6881.25*1.2</f>
        <v>8257.5</v>
      </c>
      <c r="F62" s="260"/>
      <c r="G62" s="260"/>
      <c r="H62" s="262">
        <f t="shared" si="2"/>
        <v>0</v>
      </c>
    </row>
    <row r="63" spans="1:8" s="32" customFormat="1" ht="52.8" hidden="1" x14ac:dyDescent="0.3">
      <c r="A63" s="278" t="s">
        <v>579</v>
      </c>
      <c r="B63" s="183" t="s">
        <v>580</v>
      </c>
      <c r="C63" s="261" t="s">
        <v>763</v>
      </c>
      <c r="D63" s="275"/>
      <c r="E63" s="260">
        <f>454.17-(454.17*0.55/100)</f>
        <v>451.67206500000003</v>
      </c>
      <c r="F63" s="260"/>
      <c r="G63" s="260"/>
      <c r="H63" s="262">
        <f t="shared" si="2"/>
        <v>0</v>
      </c>
    </row>
    <row r="64" spans="1:8" s="32" customFormat="1" ht="38.25" hidden="1" customHeight="1" x14ac:dyDescent="0.3">
      <c r="A64" s="278" t="s">
        <v>759</v>
      </c>
      <c r="B64" s="169" t="s">
        <v>581</v>
      </c>
      <c r="C64" s="261" t="s">
        <v>763</v>
      </c>
      <c r="D64" s="300"/>
      <c r="E64" s="260">
        <f>174.33*1.2</f>
        <v>209.196</v>
      </c>
      <c r="F64" s="260"/>
      <c r="G64" s="260"/>
      <c r="H64" s="262">
        <f t="shared" ref="H64" si="4">E64*D64</f>
        <v>0</v>
      </c>
    </row>
    <row r="65" spans="1:8" s="32" customFormat="1" ht="38.25" customHeight="1" x14ac:dyDescent="0.3">
      <c r="A65" s="278" t="s">
        <v>761</v>
      </c>
      <c r="B65" s="183" t="s">
        <v>762</v>
      </c>
      <c r="C65" s="261"/>
      <c r="D65" s="267"/>
      <c r="E65" s="260"/>
      <c r="F65" s="260"/>
      <c r="G65" s="260"/>
      <c r="H65" s="262"/>
    </row>
    <row r="66" spans="1:8" s="32" customFormat="1" ht="39" customHeight="1" x14ac:dyDescent="0.3">
      <c r="A66" s="278" t="s">
        <v>760</v>
      </c>
      <c r="B66" s="185" t="s">
        <v>656</v>
      </c>
      <c r="C66" s="280" t="s">
        <v>8</v>
      </c>
      <c r="D66" s="267">
        <v>1</v>
      </c>
      <c r="E66" s="260">
        <f>287460-(287460*0.55/100)</f>
        <v>285878.96999999997</v>
      </c>
      <c r="F66" s="260">
        <f>E66*1.1</f>
        <v>314466.86699999997</v>
      </c>
      <c r="G66" s="260">
        <f>F66*D66</f>
        <v>314466.86699999997</v>
      </c>
      <c r="H66" s="262">
        <f t="shared" ref="H66" si="5">E66*D66</f>
        <v>285878.96999999997</v>
      </c>
    </row>
    <row r="67" spans="1:8" ht="47.25" customHeight="1" x14ac:dyDescent="0.3">
      <c r="A67" s="186"/>
      <c r="B67" s="279" t="s">
        <v>631</v>
      </c>
      <c r="C67" s="366"/>
      <c r="D67" s="366"/>
      <c r="E67" s="187"/>
      <c r="F67" s="187"/>
      <c r="G67" s="270">
        <f>SUM(G8:G66)</f>
        <v>3903687.1090360009</v>
      </c>
      <c r="H67" s="270">
        <f>SUM(H8:H66)</f>
        <v>3595131.4627600014</v>
      </c>
    </row>
    <row r="68" spans="1:8" ht="19.5" customHeight="1" x14ac:dyDescent="0.3">
      <c r="D68" s="35"/>
    </row>
    <row r="69" spans="1:8" ht="18" customHeight="1" x14ac:dyDescent="0.3">
      <c r="B69" s="36"/>
    </row>
    <row r="70" spans="1:8" ht="39.9" customHeight="1" x14ac:dyDescent="0.3">
      <c r="A70" s="34"/>
      <c r="B70" s="32"/>
      <c r="C70" s="38"/>
      <c r="E70" s="63"/>
      <c r="F70" s="63"/>
      <c r="G70" s="63"/>
      <c r="H70" s="65"/>
    </row>
    <row r="71" spans="1:8" ht="39.9" customHeight="1" x14ac:dyDescent="0.3">
      <c r="A71" s="34"/>
      <c r="B71" s="32"/>
      <c r="D71" s="39"/>
    </row>
    <row r="72" spans="1:8" ht="99" customHeight="1" x14ac:dyDescent="0.3">
      <c r="B72" s="36"/>
    </row>
    <row r="73" spans="1:8" ht="18" customHeight="1" x14ac:dyDescent="0.3"/>
    <row r="74" spans="1:8" ht="39.9" customHeight="1" x14ac:dyDescent="0.3"/>
    <row r="75" spans="1:8" ht="39.9" customHeight="1" x14ac:dyDescent="0.3"/>
    <row r="76" spans="1:8" ht="39.9" customHeight="1" x14ac:dyDescent="0.3"/>
    <row r="77" spans="1:8" ht="39.9" customHeight="1" x14ac:dyDescent="0.3"/>
    <row r="78" spans="1:8" ht="22.5" customHeight="1" x14ac:dyDescent="0.3"/>
    <row r="79" spans="1:8" ht="97.5" customHeight="1" x14ac:dyDescent="0.3">
      <c r="B79" s="36"/>
    </row>
    <row r="80" spans="1:8" ht="27" customHeight="1" x14ac:dyDescent="0.3"/>
    <row r="81" spans="1:8" ht="39.9" customHeight="1" x14ac:dyDescent="0.3"/>
    <row r="82" spans="1:8" ht="39.9" customHeight="1" x14ac:dyDescent="0.3"/>
    <row r="83" spans="1:8" ht="22.5" customHeight="1" x14ac:dyDescent="0.3"/>
    <row r="84" spans="1:8" ht="81.75" customHeight="1" x14ac:dyDescent="0.3">
      <c r="B84" s="36"/>
    </row>
    <row r="85" spans="1:8" ht="40.5" customHeight="1" x14ac:dyDescent="0.3"/>
    <row r="86" spans="1:8" ht="21" customHeight="1" x14ac:dyDescent="0.3"/>
    <row r="87" spans="1:8" ht="57.75" customHeight="1" x14ac:dyDescent="0.3">
      <c r="B87" s="36"/>
    </row>
    <row r="88" spans="1:8" ht="24.75" customHeight="1" x14ac:dyDescent="0.3"/>
    <row r="89" spans="1:8" ht="39.9" customHeight="1" x14ac:dyDescent="0.3"/>
    <row r="90" spans="1:8" ht="39.9" customHeight="1" x14ac:dyDescent="0.3"/>
    <row r="91" spans="1:8" ht="39.9" customHeight="1" x14ac:dyDescent="0.3"/>
    <row r="92" spans="1:8" ht="39.9" customHeight="1" x14ac:dyDescent="0.3"/>
    <row r="93" spans="1:8" ht="39.9" customHeight="1" x14ac:dyDescent="0.3"/>
    <row r="94" spans="1:8" ht="39.9" customHeight="1" x14ac:dyDescent="0.3"/>
    <row r="95" spans="1:8" ht="39.9" customHeight="1" x14ac:dyDescent="0.3">
      <c r="A95" s="34"/>
      <c r="B95" s="32"/>
      <c r="C95" s="38"/>
      <c r="E95" s="63"/>
      <c r="F95" s="63"/>
      <c r="G95" s="63"/>
      <c r="H95" s="65"/>
    </row>
    <row r="96" spans="1:8" ht="39.9" customHeight="1" x14ac:dyDescent="0.3">
      <c r="A96" s="34"/>
      <c r="B96" s="32"/>
      <c r="C96" s="38"/>
      <c r="D96" s="39"/>
    </row>
    <row r="97" spans="2:8" ht="39.9" customHeight="1" x14ac:dyDescent="0.3">
      <c r="B97" s="36"/>
    </row>
    <row r="98" spans="2:8" ht="21.75" customHeight="1" x14ac:dyDescent="0.3"/>
    <row r="99" spans="2:8" ht="39.9" customHeight="1" x14ac:dyDescent="0.3">
      <c r="B99" s="36"/>
    </row>
    <row r="100" spans="2:8" s="31" customFormat="1" ht="30" customHeight="1" x14ac:dyDescent="0.3">
      <c r="B100" s="30"/>
      <c r="C100" s="35"/>
      <c r="D100" s="37"/>
      <c r="E100" s="62"/>
      <c r="F100" s="62"/>
      <c r="G100" s="62"/>
      <c r="H100" s="64"/>
    </row>
    <row r="101" spans="2:8" s="31" customFormat="1" ht="39.9" customHeight="1" x14ac:dyDescent="0.3">
      <c r="B101" s="36"/>
      <c r="C101" s="35"/>
      <c r="D101" s="37"/>
      <c r="E101" s="62"/>
      <c r="F101" s="62"/>
      <c r="G101" s="62"/>
      <c r="H101" s="64"/>
    </row>
    <row r="102" spans="2:8" s="31" customFormat="1" ht="30.75" customHeight="1" x14ac:dyDescent="0.3">
      <c r="B102" s="30"/>
      <c r="C102" s="35"/>
      <c r="D102" s="37"/>
      <c r="E102" s="62"/>
      <c r="F102" s="62"/>
      <c r="G102" s="62"/>
      <c r="H102" s="64"/>
    </row>
    <row r="103" spans="2:8" s="31" customFormat="1" ht="39.9" customHeight="1" x14ac:dyDescent="0.3">
      <c r="B103" s="36"/>
      <c r="C103" s="35"/>
      <c r="D103" s="37"/>
      <c r="E103" s="62"/>
      <c r="F103" s="62"/>
      <c r="G103" s="62"/>
      <c r="H103" s="64"/>
    </row>
    <row r="104" spans="2:8" s="31" customFormat="1" ht="22.5" customHeight="1" x14ac:dyDescent="0.3">
      <c r="B104" s="30"/>
      <c r="C104" s="35"/>
      <c r="D104" s="37"/>
      <c r="E104" s="62"/>
      <c r="F104" s="62"/>
      <c r="G104" s="62"/>
      <c r="H104" s="64"/>
    </row>
    <row r="105" spans="2:8" s="31" customFormat="1" ht="39.9" customHeight="1" x14ac:dyDescent="0.3">
      <c r="B105" s="36"/>
      <c r="C105" s="35"/>
      <c r="D105" s="37"/>
      <c r="E105" s="62"/>
      <c r="F105" s="62"/>
      <c r="G105" s="62"/>
      <c r="H105" s="64"/>
    </row>
    <row r="106" spans="2:8" s="31" customFormat="1" ht="24.75" customHeight="1" x14ac:dyDescent="0.3">
      <c r="B106" s="30"/>
      <c r="C106" s="35"/>
      <c r="D106" s="37"/>
      <c r="E106" s="62"/>
      <c r="F106" s="62"/>
      <c r="G106" s="62"/>
      <c r="H106" s="64"/>
    </row>
    <row r="107" spans="2:8" s="31" customFormat="1" ht="39.9" customHeight="1" x14ac:dyDescent="0.3">
      <c r="B107" s="36"/>
      <c r="C107" s="35"/>
      <c r="D107" s="37"/>
      <c r="E107" s="62"/>
      <c r="F107" s="62"/>
      <c r="G107" s="62"/>
      <c r="H107" s="64"/>
    </row>
    <row r="108" spans="2:8" s="31" customFormat="1" ht="24" customHeight="1" x14ac:dyDescent="0.3">
      <c r="B108" s="30"/>
      <c r="C108" s="35"/>
      <c r="D108" s="37"/>
      <c r="E108" s="62"/>
      <c r="F108" s="62"/>
      <c r="G108" s="62"/>
      <c r="H108" s="64"/>
    </row>
    <row r="109" spans="2:8" s="31" customFormat="1" ht="39.9" customHeight="1" x14ac:dyDescent="0.3">
      <c r="B109" s="30"/>
      <c r="C109" s="35"/>
      <c r="D109" s="37"/>
      <c r="E109" s="62"/>
      <c r="F109" s="62"/>
      <c r="G109" s="62"/>
      <c r="H109" s="64"/>
    </row>
    <row r="110" spans="2:8" s="31" customFormat="1" ht="25.5" customHeight="1" x14ac:dyDescent="0.3">
      <c r="B110" s="30"/>
      <c r="C110" s="35"/>
      <c r="D110" s="37"/>
      <c r="E110" s="62"/>
      <c r="F110" s="62"/>
      <c r="G110" s="62"/>
      <c r="H110" s="64"/>
    </row>
    <row r="111" spans="2:8" s="31" customFormat="1" ht="39.9" customHeight="1" x14ac:dyDescent="0.3">
      <c r="B111" s="30"/>
      <c r="C111" s="35"/>
      <c r="D111" s="37"/>
      <c r="E111" s="62"/>
      <c r="F111" s="62"/>
      <c r="G111" s="62"/>
      <c r="H111" s="64"/>
    </row>
    <row r="112" spans="2:8" s="31" customFormat="1" ht="27" customHeight="1" x14ac:dyDescent="0.3">
      <c r="B112" s="30"/>
      <c r="C112" s="35"/>
      <c r="D112" s="37"/>
      <c r="E112" s="62"/>
      <c r="F112" s="62"/>
      <c r="G112" s="62"/>
      <c r="H112" s="64"/>
    </row>
    <row r="113" spans="2:8" s="31" customFormat="1" ht="39.9" customHeight="1" x14ac:dyDescent="0.3">
      <c r="B113" s="30"/>
      <c r="C113" s="35"/>
      <c r="D113" s="37"/>
      <c r="E113" s="62"/>
      <c r="F113" s="62"/>
      <c r="G113" s="62"/>
      <c r="H113" s="64"/>
    </row>
    <row r="114" spans="2:8" s="31" customFormat="1" ht="15.75" customHeight="1" x14ac:dyDescent="0.3">
      <c r="B114" s="30"/>
      <c r="C114" s="35"/>
      <c r="D114" s="37"/>
      <c r="E114" s="62"/>
      <c r="F114" s="62"/>
      <c r="G114" s="62"/>
      <c r="H114" s="64"/>
    </row>
    <row r="115" spans="2:8" s="31" customFormat="1" ht="39.9" customHeight="1" x14ac:dyDescent="0.3">
      <c r="B115" s="40"/>
      <c r="C115" s="35"/>
      <c r="D115" s="37"/>
      <c r="E115" s="62"/>
      <c r="F115" s="62"/>
      <c r="G115" s="62"/>
      <c r="H115" s="64"/>
    </row>
    <row r="116" spans="2:8" s="31" customFormat="1" ht="24" customHeight="1" x14ac:dyDescent="0.3">
      <c r="B116" s="30"/>
      <c r="C116" s="35"/>
      <c r="D116" s="37"/>
      <c r="E116" s="62"/>
      <c r="F116" s="62"/>
      <c r="G116" s="62"/>
      <c r="H116" s="64"/>
    </row>
    <row r="117" spans="2:8" s="31" customFormat="1" ht="39.9" customHeight="1" x14ac:dyDescent="0.3">
      <c r="B117" s="30"/>
      <c r="C117" s="35"/>
      <c r="D117" s="37"/>
      <c r="E117" s="62"/>
      <c r="F117" s="62"/>
      <c r="G117" s="62"/>
      <c r="H117" s="64"/>
    </row>
    <row r="118" spans="2:8" s="31" customFormat="1" ht="24.75" customHeight="1" x14ac:dyDescent="0.3">
      <c r="B118" s="30"/>
      <c r="C118" s="35"/>
      <c r="D118" s="37"/>
      <c r="E118" s="62"/>
      <c r="F118" s="62"/>
      <c r="G118" s="62"/>
      <c r="H118" s="64"/>
    </row>
    <row r="119" spans="2:8" s="31" customFormat="1" ht="39.9" customHeight="1" x14ac:dyDescent="0.3">
      <c r="B119" s="36"/>
      <c r="C119" s="35"/>
      <c r="D119" s="37"/>
      <c r="E119" s="62"/>
      <c r="F119" s="62"/>
      <c r="G119" s="62"/>
      <c r="H119" s="64"/>
    </row>
    <row r="120" spans="2:8" s="31" customFormat="1" ht="39.9" customHeight="1" x14ac:dyDescent="0.3">
      <c r="B120" s="30"/>
      <c r="C120" s="35"/>
      <c r="D120" s="37"/>
      <c r="E120" s="62"/>
      <c r="F120" s="62"/>
      <c r="G120" s="62"/>
      <c r="H120" s="64"/>
    </row>
    <row r="121" spans="2:8" s="31" customFormat="1" ht="39.9" customHeight="1" x14ac:dyDescent="0.3">
      <c r="B121" s="36"/>
      <c r="C121" s="35"/>
      <c r="D121" s="37"/>
      <c r="E121" s="62"/>
      <c r="F121" s="62"/>
      <c r="G121" s="62"/>
      <c r="H121" s="64"/>
    </row>
    <row r="122" spans="2:8" s="31" customFormat="1" ht="22.5" customHeight="1" x14ac:dyDescent="0.3">
      <c r="B122" s="30"/>
      <c r="C122" s="35"/>
      <c r="D122" s="37"/>
      <c r="E122" s="62"/>
      <c r="F122" s="62"/>
      <c r="G122" s="62"/>
      <c r="H122" s="64"/>
    </row>
    <row r="123" spans="2:8" s="31" customFormat="1" ht="39.9" customHeight="1" x14ac:dyDescent="0.3">
      <c r="B123" s="36"/>
      <c r="C123" s="35"/>
      <c r="D123" s="37"/>
      <c r="E123" s="62"/>
      <c r="F123" s="62"/>
      <c r="G123" s="62"/>
      <c r="H123" s="64"/>
    </row>
    <row r="124" spans="2:8" s="31" customFormat="1" ht="30" customHeight="1" x14ac:dyDescent="0.3">
      <c r="B124" s="30"/>
      <c r="C124" s="35"/>
      <c r="D124" s="37"/>
      <c r="E124" s="62"/>
      <c r="F124" s="62"/>
      <c r="G124" s="62"/>
      <c r="H124" s="64"/>
    </row>
    <row r="125" spans="2:8" s="31" customFormat="1" ht="39.9" customHeight="1" x14ac:dyDescent="0.3">
      <c r="B125" s="30"/>
      <c r="C125" s="35"/>
      <c r="D125" s="37"/>
      <c r="E125" s="62"/>
      <c r="F125" s="62"/>
      <c r="G125" s="62"/>
      <c r="H125" s="64"/>
    </row>
    <row r="126" spans="2:8" s="31" customFormat="1" ht="30" customHeight="1" x14ac:dyDescent="0.3">
      <c r="B126" s="30"/>
      <c r="C126" s="35"/>
      <c r="D126" s="37"/>
      <c r="E126" s="62"/>
      <c r="F126" s="62"/>
      <c r="G126" s="62"/>
      <c r="H126" s="64"/>
    </row>
    <row r="127" spans="2:8" s="31" customFormat="1" ht="39.9" customHeight="1" x14ac:dyDescent="0.3">
      <c r="B127" s="36"/>
      <c r="C127" s="35"/>
      <c r="D127" s="37"/>
      <c r="E127" s="62"/>
      <c r="F127" s="62"/>
      <c r="G127" s="62"/>
      <c r="H127" s="64"/>
    </row>
    <row r="128" spans="2:8" s="31" customFormat="1" ht="39.9" customHeight="1" x14ac:dyDescent="0.3">
      <c r="B128" s="30"/>
      <c r="C128" s="35"/>
      <c r="D128" s="37"/>
      <c r="E128" s="62"/>
      <c r="F128" s="62"/>
      <c r="G128" s="62"/>
      <c r="H128" s="64"/>
    </row>
    <row r="129" spans="1:8" s="31" customFormat="1" ht="39.9" customHeight="1" x14ac:dyDescent="0.3">
      <c r="B129" s="36"/>
      <c r="C129" s="35"/>
      <c r="D129" s="37"/>
      <c r="E129" s="62"/>
      <c r="F129" s="62"/>
      <c r="G129" s="62"/>
      <c r="H129" s="64"/>
    </row>
    <row r="130" spans="1:8" s="31" customFormat="1" ht="39.9" customHeight="1" x14ac:dyDescent="0.3">
      <c r="B130" s="30"/>
      <c r="C130" s="35"/>
      <c r="D130" s="37"/>
      <c r="E130" s="62"/>
      <c r="F130" s="62"/>
      <c r="G130" s="62"/>
      <c r="H130" s="64"/>
    </row>
    <row r="131" spans="1:8" s="31" customFormat="1" ht="39.9" customHeight="1" x14ac:dyDescent="0.3">
      <c r="B131" s="36"/>
      <c r="C131" s="35"/>
      <c r="D131" s="37"/>
      <c r="E131" s="62"/>
      <c r="F131" s="62"/>
      <c r="G131" s="62"/>
      <c r="H131" s="64"/>
    </row>
    <row r="132" spans="1:8" ht="39.9" customHeight="1" x14ac:dyDescent="0.3"/>
    <row r="133" spans="1:8" ht="39.9" customHeight="1" x14ac:dyDescent="0.3">
      <c r="B133" s="36"/>
    </row>
    <row r="134" spans="1:8" ht="39.9" customHeight="1" x14ac:dyDescent="0.3"/>
    <row r="135" spans="1:8" ht="39.9" customHeight="1" x14ac:dyDescent="0.3">
      <c r="B135" s="36"/>
    </row>
    <row r="136" spans="1:8" ht="39.9" customHeight="1" x14ac:dyDescent="0.3"/>
    <row r="137" spans="1:8" ht="39.9" customHeight="1" x14ac:dyDescent="0.3">
      <c r="B137" s="36"/>
    </row>
    <row r="138" spans="1:8" ht="39.9" customHeight="1" x14ac:dyDescent="0.3">
      <c r="A138" s="34"/>
      <c r="B138" s="32"/>
      <c r="C138" s="38"/>
      <c r="E138" s="63"/>
      <c r="F138" s="63"/>
      <c r="G138" s="63"/>
      <c r="H138" s="65"/>
    </row>
    <row r="139" spans="1:8" ht="39.9" customHeight="1" x14ac:dyDescent="0.3">
      <c r="A139" s="34"/>
      <c r="B139" s="32"/>
      <c r="D139" s="39"/>
    </row>
    <row r="140" spans="1:8" ht="76.5" customHeight="1" x14ac:dyDescent="0.3">
      <c r="B140" s="36"/>
    </row>
    <row r="141" spans="1:8" ht="66.75" customHeight="1" x14ac:dyDescent="0.3">
      <c r="B141" s="36"/>
    </row>
    <row r="142" spans="1:8" ht="39.9" customHeight="1" x14ac:dyDescent="0.3">
      <c r="A142" s="34"/>
      <c r="B142" s="32"/>
      <c r="C142" s="38"/>
      <c r="E142" s="63"/>
      <c r="F142" s="63"/>
      <c r="G142" s="63"/>
      <c r="H142" s="65"/>
    </row>
    <row r="143" spans="1:8" ht="39.9" customHeight="1" x14ac:dyDescent="0.3">
      <c r="A143" s="34"/>
      <c r="B143" s="32"/>
      <c r="D143" s="39"/>
    </row>
    <row r="144" spans="1:8" ht="72.75" customHeight="1" x14ac:dyDescent="0.3">
      <c r="B144" s="36"/>
    </row>
    <row r="145" spans="1:8" ht="39.9" customHeight="1" x14ac:dyDescent="0.3">
      <c r="A145" s="34"/>
      <c r="B145" s="32"/>
      <c r="C145" s="38"/>
      <c r="E145" s="63"/>
      <c r="F145" s="63"/>
      <c r="G145" s="63"/>
      <c r="H145" s="65"/>
    </row>
    <row r="146" spans="1:8" ht="31.5" customHeight="1" x14ac:dyDescent="0.3">
      <c r="A146" s="34"/>
      <c r="B146" s="32"/>
      <c r="D146" s="39"/>
    </row>
    <row r="147" spans="1:8" ht="61.5" customHeight="1" x14ac:dyDescent="0.3">
      <c r="B147" s="36"/>
    </row>
    <row r="148" spans="1:8" ht="39.9" customHeight="1" x14ac:dyDescent="0.3">
      <c r="A148" s="34"/>
      <c r="B148" s="32"/>
      <c r="C148" s="38"/>
      <c r="E148" s="63"/>
      <c r="F148" s="63"/>
      <c r="G148" s="63"/>
      <c r="H148" s="65"/>
    </row>
    <row r="149" spans="1:8" ht="30" customHeight="1" x14ac:dyDescent="0.3">
      <c r="A149" s="34"/>
      <c r="B149" s="32"/>
      <c r="C149" s="38"/>
      <c r="D149" s="39"/>
      <c r="E149" s="63"/>
      <c r="F149" s="63"/>
      <c r="G149" s="63"/>
      <c r="H149" s="65"/>
    </row>
    <row r="150" spans="1:8" ht="54.75" customHeight="1" x14ac:dyDescent="0.3">
      <c r="B150" s="36"/>
      <c r="D150" s="39"/>
    </row>
    <row r="151" spans="1:8" ht="24.75" customHeight="1" x14ac:dyDescent="0.3"/>
    <row r="152" spans="1:8" ht="39.9" customHeight="1" x14ac:dyDescent="0.3"/>
    <row r="153" spans="1:8" ht="39.9" customHeight="1" x14ac:dyDescent="0.3"/>
    <row r="154" spans="1:8" ht="39.9" customHeight="1" x14ac:dyDescent="0.3"/>
    <row r="155" spans="1:8" ht="39.9" customHeight="1" x14ac:dyDescent="0.3"/>
    <row r="156" spans="1:8" ht="39.9" customHeight="1" x14ac:dyDescent="0.3"/>
    <row r="157" spans="1:8" ht="39.9" customHeight="1" x14ac:dyDescent="0.3"/>
    <row r="158" spans="1:8" ht="39.9" customHeight="1" x14ac:dyDescent="0.3"/>
    <row r="159" spans="1:8" ht="39.9" customHeight="1" x14ac:dyDescent="0.3"/>
    <row r="160" spans="1:8" ht="39.9" customHeight="1" x14ac:dyDescent="0.3"/>
    <row r="161" ht="39.9" customHeight="1" x14ac:dyDescent="0.3"/>
    <row r="162" ht="39.9" customHeight="1" x14ac:dyDescent="0.3"/>
    <row r="163" ht="39.9" customHeight="1" x14ac:dyDescent="0.3"/>
    <row r="164" ht="39.9" customHeight="1" x14ac:dyDescent="0.3"/>
    <row r="165" ht="39.9" customHeight="1" x14ac:dyDescent="0.3"/>
    <row r="166" ht="39.9" customHeight="1" x14ac:dyDescent="0.3"/>
    <row r="167" ht="39.9" customHeight="1" x14ac:dyDescent="0.3"/>
    <row r="168" ht="39.9" customHeight="1" x14ac:dyDescent="0.3"/>
    <row r="169" ht="39.9" customHeight="1" x14ac:dyDescent="0.3"/>
    <row r="170" ht="39.9" customHeight="1" x14ac:dyDescent="0.3"/>
    <row r="171" ht="39.9" customHeight="1" x14ac:dyDescent="0.3"/>
    <row r="172" ht="39.9" customHeight="1" x14ac:dyDescent="0.3"/>
    <row r="173" ht="39.9" customHeight="1" x14ac:dyDescent="0.3"/>
    <row r="174" ht="39.9" customHeight="1" x14ac:dyDescent="0.3"/>
    <row r="175" ht="39.9" customHeight="1" x14ac:dyDescent="0.3"/>
    <row r="176" ht="39.9" customHeight="1" x14ac:dyDescent="0.3"/>
    <row r="177" ht="39.9" customHeight="1" x14ac:dyDescent="0.3"/>
    <row r="178" ht="39.9" customHeight="1" x14ac:dyDescent="0.3"/>
    <row r="179" ht="39.9" customHeight="1" x14ac:dyDescent="0.3"/>
    <row r="180" ht="39.9" customHeight="1" x14ac:dyDescent="0.3"/>
    <row r="181" ht="39.9" customHeight="1" x14ac:dyDescent="0.3"/>
    <row r="182" ht="39.9" customHeight="1" x14ac:dyDescent="0.3"/>
    <row r="183" ht="39.9" customHeight="1" x14ac:dyDescent="0.3"/>
    <row r="184" ht="39.9" customHeight="1" x14ac:dyDescent="0.3"/>
    <row r="185" ht="39.9" customHeight="1" x14ac:dyDescent="0.3"/>
    <row r="186" ht="39.9" customHeight="1" x14ac:dyDescent="0.3"/>
    <row r="187" ht="39.9" customHeight="1" x14ac:dyDescent="0.3"/>
    <row r="188" ht="39.9" customHeight="1" x14ac:dyDescent="0.3"/>
    <row r="189" ht="39.9" customHeight="1" x14ac:dyDescent="0.3"/>
    <row r="190" ht="39.9" customHeight="1" x14ac:dyDescent="0.3"/>
    <row r="191" ht="39.9" customHeight="1" x14ac:dyDescent="0.3"/>
    <row r="192" ht="39.9" customHeight="1" x14ac:dyDescent="0.3"/>
    <row r="193" ht="39.9" customHeight="1" x14ac:dyDescent="0.3"/>
    <row r="194" ht="39.9" customHeight="1" x14ac:dyDescent="0.3"/>
    <row r="195" ht="39.9" customHeight="1" x14ac:dyDescent="0.3"/>
    <row r="196" ht="39.9" customHeight="1" x14ac:dyDescent="0.3"/>
    <row r="197" ht="39.9" customHeight="1" x14ac:dyDescent="0.3"/>
    <row r="198" ht="39.9" customHeight="1" x14ac:dyDescent="0.3"/>
    <row r="199" ht="39.9" customHeight="1" x14ac:dyDescent="0.3"/>
    <row r="200" ht="39.9" customHeight="1" x14ac:dyDescent="0.3"/>
    <row r="201" ht="39.9" customHeight="1" x14ac:dyDescent="0.3"/>
    <row r="202" ht="39.9" customHeight="1" x14ac:dyDescent="0.3"/>
    <row r="203" ht="39.9" customHeight="1" x14ac:dyDescent="0.3"/>
    <row r="204" ht="39.9" customHeight="1" x14ac:dyDescent="0.3"/>
    <row r="205" ht="39.9" customHeight="1" x14ac:dyDescent="0.3"/>
    <row r="206" ht="39.9" customHeight="1" x14ac:dyDescent="0.3"/>
    <row r="207" ht="39.9" customHeight="1" x14ac:dyDescent="0.3"/>
    <row r="208" ht="39.9" customHeight="1" x14ac:dyDescent="0.3"/>
    <row r="209" ht="39.9" customHeight="1" x14ac:dyDescent="0.3"/>
    <row r="210" ht="39.9" customHeight="1" x14ac:dyDescent="0.3"/>
    <row r="211" ht="39.9" customHeight="1" x14ac:dyDescent="0.3"/>
    <row r="212" ht="39.9" customHeight="1" x14ac:dyDescent="0.3"/>
    <row r="213" ht="39.9" customHeight="1" x14ac:dyDescent="0.3"/>
    <row r="214" ht="39.9" customHeight="1" x14ac:dyDescent="0.3"/>
    <row r="215" ht="39.9" customHeight="1" x14ac:dyDescent="0.3"/>
    <row r="216" ht="39.9" customHeight="1" x14ac:dyDescent="0.3"/>
    <row r="217" ht="39.9" customHeight="1" x14ac:dyDescent="0.3"/>
    <row r="218" ht="39.9" customHeight="1" x14ac:dyDescent="0.3"/>
    <row r="219" ht="39.9" customHeight="1" x14ac:dyDescent="0.3"/>
    <row r="220" ht="39.9" customHeight="1" x14ac:dyDescent="0.3"/>
    <row r="221" ht="39.9" customHeight="1" x14ac:dyDescent="0.3"/>
    <row r="222" ht="39.9" customHeight="1" x14ac:dyDescent="0.3"/>
    <row r="223" ht="39.9" customHeight="1" x14ac:dyDescent="0.3"/>
    <row r="224" ht="39.9" customHeight="1" x14ac:dyDescent="0.3"/>
    <row r="225" ht="39.9" customHeight="1" x14ac:dyDescent="0.3"/>
    <row r="226" ht="39.9" customHeight="1" x14ac:dyDescent="0.3"/>
    <row r="227" ht="39.9" customHeight="1" x14ac:dyDescent="0.3"/>
    <row r="228" ht="39.9" customHeight="1" x14ac:dyDescent="0.3"/>
    <row r="229" ht="39.9" customHeight="1" x14ac:dyDescent="0.3"/>
    <row r="230" ht="39.9" customHeight="1" x14ac:dyDescent="0.3"/>
    <row r="231" ht="39.9" customHeight="1" x14ac:dyDescent="0.3"/>
    <row r="232" ht="39.9" customHeight="1" x14ac:dyDescent="0.3"/>
    <row r="233" ht="39.9" customHeight="1" x14ac:dyDescent="0.3"/>
    <row r="234" ht="39.9" customHeight="1" x14ac:dyDescent="0.3"/>
    <row r="235" ht="39.9" customHeight="1" x14ac:dyDescent="0.3"/>
    <row r="236" ht="39.9" customHeight="1" x14ac:dyDescent="0.3"/>
    <row r="237" ht="39.9" customHeight="1" x14ac:dyDescent="0.3"/>
    <row r="238" ht="39.9" customHeight="1" x14ac:dyDescent="0.3"/>
    <row r="239" ht="39.9" customHeight="1" x14ac:dyDescent="0.3"/>
    <row r="240" ht="39.9" customHeight="1" x14ac:dyDescent="0.3"/>
    <row r="241" ht="39.9" customHeight="1" x14ac:dyDescent="0.3"/>
    <row r="242" ht="39.9" customHeight="1" x14ac:dyDescent="0.3"/>
    <row r="243" ht="39.9" customHeight="1" x14ac:dyDescent="0.3"/>
    <row r="244" ht="39.9" customHeight="1" x14ac:dyDescent="0.3"/>
    <row r="245" ht="39.9" customHeight="1" x14ac:dyDescent="0.3"/>
    <row r="246" ht="39.9" customHeight="1" x14ac:dyDescent="0.3"/>
    <row r="247" ht="39.9" customHeight="1" x14ac:dyDescent="0.3"/>
    <row r="248" ht="39.9" customHeight="1" x14ac:dyDescent="0.3"/>
    <row r="249" ht="39.9" customHeight="1" x14ac:dyDescent="0.3"/>
    <row r="250" ht="39.9" customHeight="1" x14ac:dyDescent="0.3"/>
    <row r="251" ht="39.9" customHeight="1" x14ac:dyDescent="0.3"/>
    <row r="252" ht="39.9" customHeight="1" x14ac:dyDescent="0.3"/>
    <row r="253" ht="39.9" customHeight="1" x14ac:dyDescent="0.3"/>
    <row r="254" ht="39.9" customHeight="1" x14ac:dyDescent="0.3"/>
    <row r="255" ht="39.9" customHeight="1" x14ac:dyDescent="0.3"/>
    <row r="256" ht="39.9" customHeight="1" x14ac:dyDescent="0.3"/>
    <row r="257" ht="39.9" customHeight="1" x14ac:dyDescent="0.3"/>
    <row r="258" ht="39.9" customHeight="1" x14ac:dyDescent="0.3"/>
    <row r="259" ht="39.9" customHeight="1" x14ac:dyDescent="0.3"/>
    <row r="260" ht="39.9" customHeight="1" x14ac:dyDescent="0.3"/>
    <row r="261" ht="39.9" customHeight="1" x14ac:dyDescent="0.3"/>
    <row r="262" ht="39.9" customHeight="1" x14ac:dyDescent="0.3"/>
    <row r="263" ht="39.9" customHeight="1" x14ac:dyDescent="0.3"/>
    <row r="264" ht="39.9" customHeight="1" x14ac:dyDescent="0.3"/>
    <row r="265" ht="39.9" customHeight="1" x14ac:dyDescent="0.3"/>
    <row r="266" ht="39.9" customHeight="1" x14ac:dyDescent="0.3"/>
    <row r="267" ht="39.9" customHeight="1" x14ac:dyDescent="0.3"/>
    <row r="268" ht="39.9" customHeight="1" x14ac:dyDescent="0.3"/>
    <row r="269" ht="39.9" customHeight="1" x14ac:dyDescent="0.3"/>
    <row r="270" ht="39.9" customHeight="1" x14ac:dyDescent="0.3"/>
    <row r="271" ht="39.9" customHeight="1" x14ac:dyDescent="0.3"/>
    <row r="272" ht="39.9" customHeight="1" x14ac:dyDescent="0.3"/>
    <row r="273" ht="39.9" customHeight="1" x14ac:dyDescent="0.3"/>
    <row r="274" ht="39.9" customHeight="1" x14ac:dyDescent="0.3"/>
    <row r="275" ht="39.9" customHeight="1" x14ac:dyDescent="0.3"/>
    <row r="276" ht="39.9" customHeight="1" x14ac:dyDescent="0.3"/>
    <row r="277" ht="39.9" customHeight="1" x14ac:dyDescent="0.3"/>
    <row r="278" ht="39.9" customHeight="1" x14ac:dyDescent="0.3"/>
    <row r="279" ht="39.9" customHeight="1" x14ac:dyDescent="0.3"/>
    <row r="280" ht="39.9" customHeight="1" x14ac:dyDescent="0.3"/>
    <row r="281" ht="39.9" customHeight="1" x14ac:dyDescent="0.3"/>
    <row r="282" ht="39.9" customHeight="1" x14ac:dyDescent="0.3"/>
    <row r="283" ht="39.9" customHeight="1" x14ac:dyDescent="0.3"/>
    <row r="284" ht="39.9" customHeight="1" x14ac:dyDescent="0.3"/>
    <row r="285" ht="39.9" customHeight="1" x14ac:dyDescent="0.3"/>
    <row r="286" ht="39.9" customHeight="1" x14ac:dyDescent="0.3"/>
    <row r="287" ht="39.9" customHeight="1" x14ac:dyDescent="0.3"/>
    <row r="288" ht="39.9" customHeight="1" x14ac:dyDescent="0.3"/>
    <row r="289" ht="39.9" customHeight="1" x14ac:dyDescent="0.3"/>
    <row r="290" ht="39.9" customHeight="1" x14ac:dyDescent="0.3"/>
    <row r="291" ht="39.9" customHeight="1" x14ac:dyDescent="0.3"/>
    <row r="292" ht="39.9" customHeight="1" x14ac:dyDescent="0.3"/>
    <row r="293" ht="39.9" customHeight="1" x14ac:dyDescent="0.3"/>
    <row r="294" ht="39.9" customHeight="1" x14ac:dyDescent="0.3"/>
    <row r="295" ht="39.9" customHeight="1" x14ac:dyDescent="0.3"/>
    <row r="296" ht="39.9" customHeight="1" x14ac:dyDescent="0.3"/>
    <row r="297" ht="39.9" customHeight="1" x14ac:dyDescent="0.3"/>
    <row r="298" ht="39.9" customHeight="1" x14ac:dyDescent="0.3"/>
    <row r="299" ht="39.9" customHeight="1" x14ac:dyDescent="0.3"/>
    <row r="300" ht="39.9" customHeight="1" x14ac:dyDescent="0.3"/>
    <row r="301" ht="39.9" customHeight="1" x14ac:dyDescent="0.3"/>
    <row r="302" ht="39.9" customHeight="1" x14ac:dyDescent="0.3"/>
    <row r="303" ht="39.9" customHeight="1" x14ac:dyDescent="0.3"/>
    <row r="304" ht="39.9" customHeight="1" x14ac:dyDescent="0.3"/>
    <row r="305" ht="39.9" customHeight="1" x14ac:dyDescent="0.3"/>
    <row r="306" ht="39.9" customHeight="1" x14ac:dyDescent="0.3"/>
    <row r="307" ht="39.9" customHeight="1" x14ac:dyDescent="0.3"/>
    <row r="308" ht="39.9" customHeight="1" x14ac:dyDescent="0.3"/>
    <row r="309" ht="39.9" customHeight="1" x14ac:dyDescent="0.3"/>
    <row r="310" ht="39.9" customHeight="1" x14ac:dyDescent="0.3"/>
    <row r="311" ht="39.9" customHeight="1" x14ac:dyDescent="0.3"/>
    <row r="312" ht="39.9" customHeight="1" x14ac:dyDescent="0.3"/>
    <row r="313" ht="39.9" customHeight="1" x14ac:dyDescent="0.3"/>
    <row r="314" ht="39.9" customHeight="1" x14ac:dyDescent="0.3"/>
    <row r="315" ht="39.9" customHeight="1" x14ac:dyDescent="0.3"/>
    <row r="316" ht="39.9" customHeight="1" x14ac:dyDescent="0.3"/>
  </sheetData>
  <sheetProtection algorithmName="SHA-512" hashValue="bZw9g4DMBXFxihNLzQjURJcn1sl1oByJA0i6sANvEspdOpFU1r1kpgn6vw9+OxLm9p3Yrfzd7+l1hr3qN2aszw==" saltValue="4c339cFRfxV3N5jltpM3uA==" spinCount="100000" sheet="1" objects="1" scenarios="1" formatCells="0" formatColumns="0" formatRows="0"/>
  <mergeCells count="7">
    <mergeCell ref="A47:A48"/>
    <mergeCell ref="C67:D67"/>
    <mergeCell ref="C7:H7"/>
    <mergeCell ref="B1:H1"/>
    <mergeCell ref="A2:H2"/>
    <mergeCell ref="A3:H3"/>
    <mergeCell ref="A4:H4"/>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0"/>
  <sheetViews>
    <sheetView view="pageBreakPreview" topLeftCell="C1" zoomScale="85" zoomScaleNormal="55" zoomScaleSheetLayoutView="85" workbookViewId="0">
      <selection activeCell="J5" sqref="J5"/>
    </sheetView>
  </sheetViews>
  <sheetFormatPr defaultColWidth="9.109375" defaultRowHeight="14.4" x14ac:dyDescent="0.3"/>
  <cols>
    <col min="1" max="1" width="24.109375" style="42" customWidth="1"/>
    <col min="2" max="2" width="102.109375" style="42" customWidth="1"/>
    <col min="3" max="3" width="15" style="42" customWidth="1"/>
    <col min="4" max="4" width="13.6640625" style="51" customWidth="1"/>
    <col min="5" max="5" width="21.109375" style="66" hidden="1" customWidth="1"/>
    <col min="6" max="6" width="21.109375" style="66" customWidth="1"/>
    <col min="7" max="7" width="20.6640625" style="66" customWidth="1"/>
    <col min="8" max="8" width="0.33203125" style="67" hidden="1" customWidth="1"/>
    <col min="9" max="16384" width="9.109375" style="42"/>
  </cols>
  <sheetData>
    <row r="1" spans="1:8" s="16" customFormat="1" ht="69" customHeight="1" x14ac:dyDescent="0.2">
      <c r="A1" s="139" t="s">
        <v>10</v>
      </c>
      <c r="B1" s="362" t="s">
        <v>747</v>
      </c>
      <c r="C1" s="363"/>
      <c r="D1" s="363"/>
      <c r="E1" s="363"/>
      <c r="F1" s="363"/>
      <c r="G1" s="363"/>
      <c r="H1" s="364"/>
    </row>
    <row r="2" spans="1:8" s="17" customFormat="1" ht="40.5" customHeight="1" x14ac:dyDescent="0.25">
      <c r="A2" s="357" t="s">
        <v>777</v>
      </c>
      <c r="B2" s="357"/>
      <c r="C2" s="357"/>
      <c r="D2" s="357"/>
      <c r="E2" s="357"/>
      <c r="F2" s="357"/>
      <c r="G2" s="357"/>
      <c r="H2" s="357"/>
    </row>
    <row r="3" spans="1:8" s="18" customFormat="1" ht="18" customHeight="1" x14ac:dyDescent="0.3">
      <c r="A3" s="358" t="s">
        <v>776</v>
      </c>
      <c r="B3" s="358"/>
      <c r="C3" s="358"/>
      <c r="D3" s="358"/>
      <c r="E3" s="358"/>
      <c r="F3" s="358"/>
      <c r="G3" s="358"/>
      <c r="H3" s="358"/>
    </row>
    <row r="4" spans="1:8" s="29" customFormat="1" ht="18" customHeight="1" x14ac:dyDescent="0.3">
      <c r="A4" s="358" t="s">
        <v>0</v>
      </c>
      <c r="B4" s="358"/>
      <c r="C4" s="358"/>
      <c r="D4" s="358"/>
      <c r="E4" s="358"/>
      <c r="F4" s="358"/>
      <c r="G4" s="358"/>
      <c r="H4" s="358"/>
    </row>
    <row r="5" spans="1:8" ht="127.5" customHeight="1" x14ac:dyDescent="0.3">
      <c r="A5" s="127" t="s">
        <v>1</v>
      </c>
      <c r="B5" s="127" t="s">
        <v>2</v>
      </c>
      <c r="C5" s="127" t="s">
        <v>3</v>
      </c>
      <c r="D5" s="127" t="s">
        <v>647</v>
      </c>
      <c r="E5" s="283" t="s">
        <v>648</v>
      </c>
      <c r="F5" s="283" t="s">
        <v>648</v>
      </c>
      <c r="G5" s="78" t="s">
        <v>649</v>
      </c>
      <c r="H5" s="78" t="s">
        <v>649</v>
      </c>
    </row>
    <row r="6" spans="1:8" ht="62.4" x14ac:dyDescent="0.3">
      <c r="A6" s="128"/>
      <c r="B6" s="128"/>
      <c r="C6" s="96" t="s">
        <v>4</v>
      </c>
      <c r="D6" s="97" t="s">
        <v>5</v>
      </c>
      <c r="E6" s="80" t="s">
        <v>6</v>
      </c>
      <c r="F6" s="80"/>
      <c r="G6" s="80"/>
      <c r="H6" s="75" t="s">
        <v>7</v>
      </c>
    </row>
    <row r="7" spans="1:8" x14ac:dyDescent="0.3">
      <c r="A7" s="140" t="s">
        <v>582</v>
      </c>
      <c r="B7" s="141" t="s">
        <v>429</v>
      </c>
      <c r="C7" s="142"/>
      <c r="D7" s="143"/>
      <c r="E7" s="144"/>
      <c r="F7" s="144"/>
      <c r="G7" s="144"/>
      <c r="H7" s="145"/>
    </row>
    <row r="8" spans="1:8" ht="91.5" customHeight="1" x14ac:dyDescent="0.3">
      <c r="A8" s="140"/>
      <c r="B8" s="146" t="s">
        <v>430</v>
      </c>
      <c r="C8" s="142"/>
      <c r="D8" s="143"/>
      <c r="E8" s="147"/>
      <c r="F8" s="147"/>
      <c r="G8" s="147"/>
      <c r="H8" s="145"/>
    </row>
    <row r="9" spans="1:8" ht="45.75" customHeight="1" x14ac:dyDescent="0.3">
      <c r="A9" s="140" t="s">
        <v>583</v>
      </c>
      <c r="B9" s="130" t="s">
        <v>431</v>
      </c>
      <c r="C9" s="282" t="s">
        <v>432</v>
      </c>
      <c r="D9" s="148"/>
      <c r="E9" s="121">
        <v>78698.763000000006</v>
      </c>
      <c r="F9" s="121">
        <f>E9*1.1</f>
        <v>86568.63930000001</v>
      </c>
      <c r="G9" s="121">
        <f>D9*F9</f>
        <v>0</v>
      </c>
      <c r="H9" s="145">
        <f t="shared" ref="H9:H48" si="0">E9*D9</f>
        <v>0</v>
      </c>
    </row>
    <row r="10" spans="1:8" ht="63.75" customHeight="1" x14ac:dyDescent="0.3">
      <c r="A10" s="140" t="s">
        <v>583</v>
      </c>
      <c r="B10" s="146" t="s">
        <v>433</v>
      </c>
      <c r="C10" s="142"/>
      <c r="D10" s="148"/>
      <c r="E10" s="149"/>
      <c r="F10" s="149"/>
      <c r="G10" s="149"/>
      <c r="H10" s="145">
        <f t="shared" si="0"/>
        <v>0</v>
      </c>
    </row>
    <row r="11" spans="1:8" ht="16.5" customHeight="1" x14ac:dyDescent="0.3">
      <c r="A11" s="140" t="s">
        <v>584</v>
      </c>
      <c r="B11" s="146" t="s">
        <v>434</v>
      </c>
      <c r="C11" s="144" t="s">
        <v>12</v>
      </c>
      <c r="D11" s="148"/>
      <c r="E11" s="121">
        <v>727.47675000000004</v>
      </c>
      <c r="F11" s="121">
        <f t="shared" ref="F11:F14" si="1">E11*1.1</f>
        <v>800.22442500000011</v>
      </c>
      <c r="G11" s="121">
        <f t="shared" ref="G11:G14" si="2">D11*F11</f>
        <v>0</v>
      </c>
      <c r="H11" s="145">
        <f t="shared" si="0"/>
        <v>0</v>
      </c>
    </row>
    <row r="12" spans="1:8" ht="16.5" customHeight="1" x14ac:dyDescent="0.3">
      <c r="A12" s="140" t="s">
        <v>585</v>
      </c>
      <c r="B12" s="146" t="s">
        <v>435</v>
      </c>
      <c r="C12" s="144" t="s">
        <v>12</v>
      </c>
      <c r="D12" s="148"/>
      <c r="E12" s="121">
        <v>655.27605000000005</v>
      </c>
      <c r="F12" s="121">
        <f t="shared" si="1"/>
        <v>720.80365500000016</v>
      </c>
      <c r="G12" s="121">
        <f t="shared" si="2"/>
        <v>0</v>
      </c>
      <c r="H12" s="145">
        <f t="shared" si="0"/>
        <v>0</v>
      </c>
    </row>
    <row r="13" spans="1:8" ht="16.5" customHeight="1" x14ac:dyDescent="0.3">
      <c r="A13" s="140" t="s">
        <v>586</v>
      </c>
      <c r="B13" s="146" t="s">
        <v>436</v>
      </c>
      <c r="C13" s="144" t="s">
        <v>12</v>
      </c>
      <c r="D13" s="148"/>
      <c r="E13" s="121">
        <v>524.00205000000005</v>
      </c>
      <c r="F13" s="121">
        <f t="shared" si="1"/>
        <v>576.40225500000008</v>
      </c>
      <c r="G13" s="121">
        <f t="shared" si="2"/>
        <v>0</v>
      </c>
      <c r="H13" s="145">
        <f t="shared" si="0"/>
        <v>0</v>
      </c>
    </row>
    <row r="14" spans="1:8" ht="16.5" customHeight="1" x14ac:dyDescent="0.3">
      <c r="A14" s="140" t="s">
        <v>587</v>
      </c>
      <c r="B14" s="146" t="s">
        <v>437</v>
      </c>
      <c r="C14" s="144" t="s">
        <v>12</v>
      </c>
      <c r="D14" s="148"/>
      <c r="E14" s="121">
        <v>524.00205000000005</v>
      </c>
      <c r="F14" s="121">
        <f t="shared" si="1"/>
        <v>576.40225500000008</v>
      </c>
      <c r="G14" s="121">
        <f t="shared" si="2"/>
        <v>0</v>
      </c>
      <c r="H14" s="145">
        <f t="shared" si="0"/>
        <v>0</v>
      </c>
    </row>
    <row r="15" spans="1:8" ht="39.75" customHeight="1" x14ac:dyDescent="0.3">
      <c r="A15" s="140" t="s">
        <v>588</v>
      </c>
      <c r="B15" s="146" t="s">
        <v>438</v>
      </c>
      <c r="C15" s="142"/>
      <c r="D15" s="148"/>
      <c r="E15" s="149"/>
      <c r="F15" s="149"/>
      <c r="G15" s="149"/>
      <c r="H15" s="145">
        <f t="shared" si="0"/>
        <v>0</v>
      </c>
    </row>
    <row r="16" spans="1:8" ht="18.75" customHeight="1" x14ac:dyDescent="0.3">
      <c r="A16" s="140" t="s">
        <v>589</v>
      </c>
      <c r="B16" s="146" t="s">
        <v>439</v>
      </c>
      <c r="C16" s="142" t="s">
        <v>440</v>
      </c>
      <c r="D16" s="148"/>
      <c r="E16" s="121">
        <f>1199-(1199*0.55/100)</f>
        <v>1192.4055000000001</v>
      </c>
      <c r="F16" s="121">
        <f t="shared" ref="F16:F24" si="3">E16*1.1</f>
        <v>1311.6460500000003</v>
      </c>
      <c r="G16" s="121">
        <f t="shared" ref="G16:G24" si="4">D16*F16</f>
        <v>0</v>
      </c>
      <c r="H16" s="145">
        <f t="shared" si="0"/>
        <v>0</v>
      </c>
    </row>
    <row r="17" spans="1:8" ht="18.75" customHeight="1" x14ac:dyDescent="0.3">
      <c r="A17" s="140" t="s">
        <v>590</v>
      </c>
      <c r="B17" s="146" t="s">
        <v>441</v>
      </c>
      <c r="C17" s="142" t="s">
        <v>440</v>
      </c>
      <c r="D17" s="148"/>
      <c r="E17" s="121">
        <v>1311.6460500000003</v>
      </c>
      <c r="F17" s="121">
        <f t="shared" si="3"/>
        <v>1442.8106550000005</v>
      </c>
      <c r="G17" s="121">
        <f t="shared" si="4"/>
        <v>0</v>
      </c>
      <c r="H17" s="145">
        <f t="shared" si="0"/>
        <v>0</v>
      </c>
    </row>
    <row r="18" spans="1:8" ht="18.75" customHeight="1" x14ac:dyDescent="0.3">
      <c r="A18" s="140" t="s">
        <v>591</v>
      </c>
      <c r="B18" s="146" t="s">
        <v>442</v>
      </c>
      <c r="C18" s="142" t="s">
        <v>440</v>
      </c>
      <c r="D18" s="148"/>
      <c r="E18" s="121">
        <v>2623.2921000000006</v>
      </c>
      <c r="F18" s="121">
        <f t="shared" si="3"/>
        <v>2885.6213100000009</v>
      </c>
      <c r="G18" s="121">
        <f t="shared" si="4"/>
        <v>0</v>
      </c>
      <c r="H18" s="145">
        <f t="shared" si="0"/>
        <v>0</v>
      </c>
    </row>
    <row r="19" spans="1:8" ht="48.75" customHeight="1" x14ac:dyDescent="0.3">
      <c r="A19" s="140" t="s">
        <v>592</v>
      </c>
      <c r="B19" s="146" t="s">
        <v>443</v>
      </c>
      <c r="C19" s="142" t="s">
        <v>440</v>
      </c>
      <c r="D19" s="148"/>
      <c r="E19" s="121">
        <v>3828.8250000000003</v>
      </c>
      <c r="F19" s="121">
        <f t="shared" si="3"/>
        <v>4211.7075000000004</v>
      </c>
      <c r="G19" s="121">
        <f t="shared" si="4"/>
        <v>0</v>
      </c>
      <c r="H19" s="145">
        <f t="shared" si="0"/>
        <v>0</v>
      </c>
    </row>
    <row r="20" spans="1:8" ht="55.5" customHeight="1" x14ac:dyDescent="0.3">
      <c r="A20" s="150" t="s">
        <v>593</v>
      </c>
      <c r="B20" s="151" t="s">
        <v>444</v>
      </c>
      <c r="C20" s="152" t="s">
        <v>440</v>
      </c>
      <c r="D20" s="148"/>
      <c r="E20" s="121">
        <v>50497.825950000006</v>
      </c>
      <c r="F20" s="121">
        <f t="shared" si="3"/>
        <v>55547.60854500001</v>
      </c>
      <c r="G20" s="121">
        <f t="shared" si="4"/>
        <v>0</v>
      </c>
      <c r="H20" s="153">
        <f t="shared" si="0"/>
        <v>0</v>
      </c>
    </row>
    <row r="21" spans="1:8" ht="69" customHeight="1" x14ac:dyDescent="0.3">
      <c r="A21" s="150" t="s">
        <v>594</v>
      </c>
      <c r="B21" s="151" t="s">
        <v>727</v>
      </c>
      <c r="C21" s="152" t="s">
        <v>440</v>
      </c>
      <c r="D21" s="148"/>
      <c r="E21" s="121">
        <v>37513.07703</v>
      </c>
      <c r="F21" s="121">
        <f t="shared" si="3"/>
        <v>41264.384733000006</v>
      </c>
      <c r="G21" s="121">
        <f t="shared" si="4"/>
        <v>0</v>
      </c>
      <c r="H21" s="153">
        <f t="shared" si="0"/>
        <v>0</v>
      </c>
    </row>
    <row r="22" spans="1:8" ht="63.75" customHeight="1" x14ac:dyDescent="0.3">
      <c r="A22" s="140" t="s">
        <v>595</v>
      </c>
      <c r="B22" s="146" t="s">
        <v>445</v>
      </c>
      <c r="C22" s="142" t="s">
        <v>440</v>
      </c>
      <c r="D22" s="148"/>
      <c r="E22" s="121">
        <v>28917</v>
      </c>
      <c r="F22" s="121">
        <f t="shared" si="3"/>
        <v>31808.700000000004</v>
      </c>
      <c r="G22" s="121">
        <f t="shared" si="4"/>
        <v>0</v>
      </c>
      <c r="H22" s="145">
        <f t="shared" si="0"/>
        <v>0</v>
      </c>
    </row>
    <row r="23" spans="1:8" ht="21.75" customHeight="1" x14ac:dyDescent="0.3">
      <c r="A23" s="140" t="s">
        <v>596</v>
      </c>
      <c r="B23" s="146" t="s">
        <v>446</v>
      </c>
      <c r="C23" s="142" t="s">
        <v>440</v>
      </c>
      <c r="D23" s="148"/>
      <c r="E23" s="121">
        <v>43284.319650000005</v>
      </c>
      <c r="F23" s="121">
        <f t="shared" si="3"/>
        <v>47612.751615000008</v>
      </c>
      <c r="G23" s="121">
        <f t="shared" si="4"/>
        <v>0</v>
      </c>
      <c r="H23" s="145">
        <f t="shared" si="0"/>
        <v>0</v>
      </c>
    </row>
    <row r="24" spans="1:8" ht="21.75" customHeight="1" x14ac:dyDescent="0.3">
      <c r="A24" s="140" t="s">
        <v>597</v>
      </c>
      <c r="B24" s="146" t="s">
        <v>774</v>
      </c>
      <c r="C24" s="142" t="s">
        <v>440</v>
      </c>
      <c r="D24" s="148"/>
      <c r="E24" s="121">
        <v>56227.5</v>
      </c>
      <c r="F24" s="121">
        <f t="shared" si="3"/>
        <v>61850.250000000007</v>
      </c>
      <c r="G24" s="121">
        <f t="shared" si="4"/>
        <v>0</v>
      </c>
      <c r="H24" s="145">
        <f t="shared" si="0"/>
        <v>0</v>
      </c>
    </row>
    <row r="25" spans="1:8" ht="63.75" customHeight="1" x14ac:dyDescent="0.3">
      <c r="A25" s="129"/>
      <c r="B25" s="146" t="s">
        <v>447</v>
      </c>
      <c r="C25" s="154"/>
      <c r="D25" s="148"/>
      <c r="E25" s="155"/>
      <c r="F25" s="155"/>
      <c r="G25" s="155"/>
      <c r="H25" s="145">
        <f t="shared" si="0"/>
        <v>0</v>
      </c>
    </row>
    <row r="26" spans="1:8" ht="21.75" customHeight="1" x14ac:dyDescent="0.3">
      <c r="A26" s="140" t="s">
        <v>598</v>
      </c>
      <c r="B26" s="141" t="s">
        <v>448</v>
      </c>
      <c r="C26" s="142"/>
      <c r="D26" s="148"/>
      <c r="E26" s="155"/>
      <c r="F26" s="155"/>
      <c r="G26" s="155"/>
      <c r="H26" s="145">
        <f t="shared" si="0"/>
        <v>0</v>
      </c>
    </row>
    <row r="27" spans="1:8" ht="129" customHeight="1" x14ac:dyDescent="0.3">
      <c r="A27" s="140"/>
      <c r="B27" s="146" t="s">
        <v>449</v>
      </c>
      <c r="C27" s="142"/>
      <c r="D27" s="148"/>
      <c r="E27" s="149"/>
      <c r="F27" s="149"/>
      <c r="G27" s="149"/>
      <c r="H27" s="145">
        <f t="shared" si="0"/>
        <v>0</v>
      </c>
    </row>
    <row r="28" spans="1:8" ht="25.5" hidden="1" customHeight="1" x14ac:dyDescent="0.3">
      <c r="A28" s="140" t="s">
        <v>599</v>
      </c>
      <c r="B28" s="146" t="s">
        <v>450</v>
      </c>
      <c r="C28" s="142" t="s">
        <v>432</v>
      </c>
      <c r="D28" s="148"/>
      <c r="E28" s="121">
        <v>5000</v>
      </c>
      <c r="F28" s="121"/>
      <c r="G28" s="121"/>
      <c r="H28" s="145">
        <f t="shared" si="0"/>
        <v>0</v>
      </c>
    </row>
    <row r="29" spans="1:8" ht="25.5" hidden="1" customHeight="1" x14ac:dyDescent="0.3">
      <c r="A29" s="140" t="s">
        <v>600</v>
      </c>
      <c r="B29" s="146" t="s">
        <v>451</v>
      </c>
      <c r="C29" s="142"/>
      <c r="D29" s="148"/>
      <c r="E29" s="149"/>
      <c r="F29" s="149"/>
      <c r="G29" s="149"/>
      <c r="H29" s="145">
        <f t="shared" si="0"/>
        <v>0</v>
      </c>
    </row>
    <row r="30" spans="1:8" ht="54" hidden="1" customHeight="1" x14ac:dyDescent="0.3">
      <c r="A30" s="140" t="s">
        <v>601</v>
      </c>
      <c r="B30" s="146" t="s">
        <v>452</v>
      </c>
      <c r="C30" s="142" t="s">
        <v>13</v>
      </c>
      <c r="D30" s="148"/>
      <c r="E30" s="121">
        <v>490000</v>
      </c>
      <c r="F30" s="121"/>
      <c r="G30" s="121"/>
      <c r="H30" s="145">
        <f t="shared" si="0"/>
        <v>0</v>
      </c>
    </row>
    <row r="31" spans="1:8" ht="21.75" hidden="1" customHeight="1" x14ac:dyDescent="0.3">
      <c r="A31" s="140" t="s">
        <v>602</v>
      </c>
      <c r="B31" s="146" t="s">
        <v>453</v>
      </c>
      <c r="C31" s="142"/>
      <c r="D31" s="148"/>
      <c r="E31" s="149"/>
      <c r="F31" s="149"/>
      <c r="G31" s="149"/>
      <c r="H31" s="145">
        <f t="shared" si="0"/>
        <v>0</v>
      </c>
    </row>
    <row r="32" spans="1:8" ht="115.5" hidden="1" customHeight="1" x14ac:dyDescent="0.3">
      <c r="A32" s="140" t="s">
        <v>602</v>
      </c>
      <c r="B32" s="156" t="s">
        <v>454</v>
      </c>
      <c r="C32" s="142" t="s">
        <v>13</v>
      </c>
      <c r="D32" s="143"/>
      <c r="E32" s="121">
        <v>700000</v>
      </c>
      <c r="F32" s="121"/>
      <c r="G32" s="121"/>
      <c r="H32" s="145">
        <f t="shared" si="0"/>
        <v>0</v>
      </c>
    </row>
    <row r="33" spans="1:8" ht="20.25" hidden="1" customHeight="1" x14ac:dyDescent="0.3">
      <c r="A33" s="140" t="s">
        <v>603</v>
      </c>
      <c r="B33" s="146" t="s">
        <v>455</v>
      </c>
      <c r="C33" s="142" t="s">
        <v>13</v>
      </c>
      <c r="D33" s="148"/>
      <c r="E33" s="137">
        <v>35000</v>
      </c>
      <c r="F33" s="137"/>
      <c r="G33" s="137"/>
      <c r="H33" s="145">
        <f t="shared" si="0"/>
        <v>0</v>
      </c>
    </row>
    <row r="34" spans="1:8" ht="20.25" hidden="1" customHeight="1" x14ac:dyDescent="0.3">
      <c r="A34" s="140" t="s">
        <v>604</v>
      </c>
      <c r="B34" s="146" t="s">
        <v>456</v>
      </c>
      <c r="C34" s="142" t="s">
        <v>13</v>
      </c>
      <c r="D34" s="148"/>
      <c r="E34" s="137">
        <v>28000</v>
      </c>
      <c r="F34" s="137"/>
      <c r="G34" s="137"/>
      <c r="H34" s="145">
        <f t="shared" si="0"/>
        <v>0</v>
      </c>
    </row>
    <row r="35" spans="1:8" ht="19.5" hidden="1" customHeight="1" x14ac:dyDescent="0.3">
      <c r="A35" s="140" t="s">
        <v>605</v>
      </c>
      <c r="B35" s="146" t="s">
        <v>457</v>
      </c>
      <c r="C35" s="142" t="s">
        <v>8</v>
      </c>
      <c r="D35" s="148"/>
      <c r="E35" s="137">
        <v>27300</v>
      </c>
      <c r="F35" s="137"/>
      <c r="G35" s="137"/>
      <c r="H35" s="145">
        <f t="shared" si="0"/>
        <v>0</v>
      </c>
    </row>
    <row r="36" spans="1:8" ht="21" hidden="1" customHeight="1" x14ac:dyDescent="0.3">
      <c r="A36" s="140" t="s">
        <v>606</v>
      </c>
      <c r="B36" s="146" t="s">
        <v>458</v>
      </c>
      <c r="C36" s="142" t="s">
        <v>8</v>
      </c>
      <c r="D36" s="148"/>
      <c r="E36" s="137">
        <v>27300</v>
      </c>
      <c r="F36" s="137"/>
      <c r="G36" s="137"/>
      <c r="H36" s="145">
        <f t="shared" si="0"/>
        <v>0</v>
      </c>
    </row>
    <row r="37" spans="1:8" ht="40.5" hidden="1" customHeight="1" x14ac:dyDescent="0.3">
      <c r="A37" s="140" t="s">
        <v>607</v>
      </c>
      <c r="B37" s="146" t="s">
        <v>459</v>
      </c>
      <c r="C37" s="142"/>
      <c r="D37" s="148"/>
      <c r="E37" s="149"/>
      <c r="F37" s="149"/>
      <c r="G37" s="149"/>
      <c r="H37" s="145">
        <f t="shared" si="0"/>
        <v>0</v>
      </c>
    </row>
    <row r="38" spans="1:8" ht="15" hidden="1" customHeight="1" x14ac:dyDescent="0.3">
      <c r="A38" s="140" t="s">
        <v>608</v>
      </c>
      <c r="B38" s="146" t="s">
        <v>460</v>
      </c>
      <c r="C38" s="142" t="s">
        <v>461</v>
      </c>
      <c r="D38" s="148"/>
      <c r="E38" s="137">
        <v>489.99999999999994</v>
      </c>
      <c r="F38" s="137"/>
      <c r="G38" s="137"/>
      <c r="H38" s="145">
        <f t="shared" si="0"/>
        <v>0</v>
      </c>
    </row>
    <row r="39" spans="1:8" ht="18" hidden="1" customHeight="1" x14ac:dyDescent="0.3">
      <c r="A39" s="140" t="s">
        <v>609</v>
      </c>
      <c r="B39" s="146" t="s">
        <v>462</v>
      </c>
      <c r="C39" s="142" t="s">
        <v>461</v>
      </c>
      <c r="D39" s="148"/>
      <c r="E39" s="137">
        <v>979.99999999999989</v>
      </c>
      <c r="F39" s="137"/>
      <c r="G39" s="137"/>
      <c r="H39" s="145">
        <f t="shared" si="0"/>
        <v>0</v>
      </c>
    </row>
    <row r="40" spans="1:8" ht="25.5" hidden="1" customHeight="1" x14ac:dyDescent="0.3">
      <c r="A40" s="140" t="s">
        <v>610</v>
      </c>
      <c r="B40" s="146" t="s">
        <v>463</v>
      </c>
      <c r="C40" s="142" t="s">
        <v>461</v>
      </c>
      <c r="D40" s="148"/>
      <c r="E40" s="137">
        <v>665</v>
      </c>
      <c r="F40" s="137"/>
      <c r="G40" s="137"/>
      <c r="H40" s="145">
        <f t="shared" si="0"/>
        <v>0</v>
      </c>
    </row>
    <row r="41" spans="1:8" ht="20.25" hidden="1" customHeight="1" x14ac:dyDescent="0.3">
      <c r="A41" s="140" t="s">
        <v>611</v>
      </c>
      <c r="B41" s="146" t="s">
        <v>464</v>
      </c>
      <c r="C41" s="142" t="s">
        <v>461</v>
      </c>
      <c r="D41" s="148"/>
      <c r="E41" s="137">
        <v>489.99999999999994</v>
      </c>
      <c r="F41" s="137"/>
      <c r="G41" s="137"/>
      <c r="H41" s="145">
        <f t="shared" si="0"/>
        <v>0</v>
      </c>
    </row>
    <row r="42" spans="1:8" ht="21.75" hidden="1" customHeight="1" x14ac:dyDescent="0.3">
      <c r="A42" s="140" t="s">
        <v>612</v>
      </c>
      <c r="B42" s="146" t="s">
        <v>465</v>
      </c>
      <c r="C42" s="142" t="s">
        <v>8</v>
      </c>
      <c r="D42" s="148"/>
      <c r="E42" s="137">
        <v>4900</v>
      </c>
      <c r="F42" s="137"/>
      <c r="G42" s="137"/>
      <c r="H42" s="145">
        <f t="shared" si="0"/>
        <v>0</v>
      </c>
    </row>
    <row r="43" spans="1:8" ht="19.5" hidden="1" customHeight="1" x14ac:dyDescent="0.3">
      <c r="A43" s="140" t="s">
        <v>613</v>
      </c>
      <c r="B43" s="146" t="s">
        <v>466</v>
      </c>
      <c r="C43" s="142" t="s">
        <v>8</v>
      </c>
      <c r="D43" s="148"/>
      <c r="E43" s="137">
        <v>3500</v>
      </c>
      <c r="F43" s="137"/>
      <c r="G43" s="137"/>
      <c r="H43" s="145">
        <f t="shared" si="0"/>
        <v>0</v>
      </c>
    </row>
    <row r="44" spans="1:8" ht="33.75" hidden="1" customHeight="1" x14ac:dyDescent="0.3">
      <c r="A44" s="140" t="s">
        <v>614</v>
      </c>
      <c r="B44" s="146" t="s">
        <v>467</v>
      </c>
      <c r="C44" s="142" t="s">
        <v>342</v>
      </c>
      <c r="D44" s="148"/>
      <c r="E44" s="121">
        <v>42000</v>
      </c>
      <c r="F44" s="121"/>
      <c r="G44" s="121"/>
      <c r="H44" s="145">
        <f t="shared" si="0"/>
        <v>0</v>
      </c>
    </row>
    <row r="45" spans="1:8" ht="43.5" hidden="1" customHeight="1" x14ac:dyDescent="0.3">
      <c r="A45" s="140" t="s">
        <v>615</v>
      </c>
      <c r="B45" s="146" t="s">
        <v>468</v>
      </c>
      <c r="C45" s="142" t="s">
        <v>8</v>
      </c>
      <c r="D45" s="148"/>
      <c r="E45" s="121">
        <v>35000</v>
      </c>
      <c r="F45" s="121"/>
      <c r="G45" s="121"/>
      <c r="H45" s="145">
        <f t="shared" si="0"/>
        <v>0</v>
      </c>
    </row>
    <row r="46" spans="1:8" ht="33.75" hidden="1" customHeight="1" x14ac:dyDescent="0.3">
      <c r="A46" s="140" t="s">
        <v>616</v>
      </c>
      <c r="B46" s="146" t="s">
        <v>469</v>
      </c>
      <c r="C46" s="142" t="s">
        <v>423</v>
      </c>
      <c r="D46" s="148"/>
      <c r="E46" s="121">
        <v>70000</v>
      </c>
      <c r="F46" s="121"/>
      <c r="G46" s="121"/>
      <c r="H46" s="145">
        <f t="shared" si="0"/>
        <v>0</v>
      </c>
    </row>
    <row r="47" spans="1:8" ht="33.75" customHeight="1" x14ac:dyDescent="0.3">
      <c r="A47" s="140" t="s">
        <v>617</v>
      </c>
      <c r="B47" s="146" t="s">
        <v>470</v>
      </c>
      <c r="C47" s="142" t="s">
        <v>471</v>
      </c>
      <c r="D47" s="157"/>
      <c r="E47" s="121">
        <f>17409-(17409*0.55/100)</f>
        <v>17313.250499999998</v>
      </c>
      <c r="F47" s="121">
        <f t="shared" ref="F47:F48" si="5">E47*1.1</f>
        <v>19044.575550000001</v>
      </c>
      <c r="G47" s="121">
        <f t="shared" ref="G47:G48" si="6">D47*F47</f>
        <v>0</v>
      </c>
      <c r="H47" s="145">
        <f t="shared" si="0"/>
        <v>0</v>
      </c>
    </row>
    <row r="48" spans="1:8" ht="33.75" customHeight="1" x14ac:dyDescent="0.3">
      <c r="A48" s="140" t="s">
        <v>618</v>
      </c>
      <c r="B48" s="146" t="s">
        <v>472</v>
      </c>
      <c r="C48" s="142" t="s">
        <v>471</v>
      </c>
      <c r="D48" s="143"/>
      <c r="E48" s="121">
        <f>18992-(18992*0.55/100)</f>
        <v>18887.544000000002</v>
      </c>
      <c r="F48" s="121">
        <f t="shared" si="5"/>
        <v>20776.298400000003</v>
      </c>
      <c r="G48" s="121">
        <f t="shared" si="6"/>
        <v>0</v>
      </c>
      <c r="H48" s="145">
        <f t="shared" si="0"/>
        <v>0</v>
      </c>
    </row>
    <row r="49" spans="1:8" ht="80.25" customHeight="1" x14ac:dyDescent="0.3">
      <c r="A49" s="154"/>
      <c r="B49" s="146" t="s">
        <v>447</v>
      </c>
      <c r="C49" s="154"/>
      <c r="D49" s="143"/>
      <c r="E49" s="147"/>
      <c r="F49" s="147"/>
      <c r="G49" s="147"/>
      <c r="H49" s="145"/>
    </row>
    <row r="50" spans="1:8" ht="25.5" customHeight="1" x14ac:dyDescent="0.3">
      <c r="A50" s="372" t="s">
        <v>632</v>
      </c>
      <c r="B50" s="372"/>
      <c r="C50" s="373"/>
      <c r="D50" s="373"/>
      <c r="E50" s="158"/>
      <c r="F50" s="158"/>
      <c r="G50" s="159">
        <f>SUM(G8:G49)</f>
        <v>0</v>
      </c>
      <c r="H50" s="159">
        <f>SUM(H8:H49)</f>
        <v>0</v>
      </c>
    </row>
  </sheetData>
  <sheetProtection algorithmName="SHA-512" hashValue="zKTjtf/ofpXI48lf69q6EIIiYb4YRL7BRHQ4Jw+PVbLY26VyX2+/2NkQ3NCDPFPbGcRD69aJHwvIW8/CaDOP4A==" saltValue="rTpXA0uhI+xH6Ki4kSKirg==" spinCount="100000" sheet="1" objects="1" scenarios="1" formatCells="0" formatColumns="0" formatRows="0"/>
  <mergeCells count="6">
    <mergeCell ref="A50:B50"/>
    <mergeCell ref="C50:D50"/>
    <mergeCell ref="B1:H1"/>
    <mergeCell ref="A2:H2"/>
    <mergeCell ref="A3:H3"/>
    <mergeCell ref="A4:H4"/>
  </mergeCells>
  <pageMargins left="0.70866141732283472" right="0.70866141732283472" top="0.74803149606299213" bottom="0.74803149606299213" header="0.31496062992125984" footer="0.31496062992125984"/>
  <pageSetup paperSize="9" scale="66"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3"/>
  <sheetViews>
    <sheetView view="pageBreakPreview" topLeftCell="C1" zoomScale="85" zoomScaleNormal="70" zoomScaleSheetLayoutView="85" workbookViewId="0">
      <selection activeCell="L2" sqref="L2"/>
    </sheetView>
  </sheetViews>
  <sheetFormatPr defaultColWidth="9.109375" defaultRowHeight="14.4" x14ac:dyDescent="0.3"/>
  <cols>
    <col min="1" max="1" width="25.44140625" style="3" customWidth="1"/>
    <col min="2" max="2" width="70" style="3" customWidth="1"/>
    <col min="3" max="3" width="16.6640625" style="3" customWidth="1"/>
    <col min="4" max="4" width="15.44140625" style="52" customWidth="1"/>
    <col min="5" max="5" width="29.33203125" style="68" hidden="1" customWidth="1"/>
    <col min="6" max="6" width="29.33203125" style="68" customWidth="1"/>
    <col min="7" max="7" width="28.88671875" style="68" customWidth="1"/>
    <col min="8" max="8" width="34.6640625" style="69" hidden="1" customWidth="1"/>
    <col min="9" max="9" width="9.109375" style="3" customWidth="1"/>
    <col min="10" max="16384" width="9.109375" style="3"/>
  </cols>
  <sheetData>
    <row r="1" spans="1:8" ht="112.5" customHeight="1" x14ac:dyDescent="0.3">
      <c r="A1" s="85" t="s">
        <v>645</v>
      </c>
      <c r="B1" s="376" t="s">
        <v>748</v>
      </c>
      <c r="C1" s="377"/>
      <c r="D1" s="377"/>
      <c r="E1" s="377"/>
      <c r="F1" s="377"/>
      <c r="G1" s="377"/>
      <c r="H1" s="378"/>
    </row>
    <row r="2" spans="1:8" s="17" customFormat="1" ht="40.5" customHeight="1" x14ac:dyDescent="0.25">
      <c r="A2" s="357" t="s">
        <v>777</v>
      </c>
      <c r="B2" s="357"/>
      <c r="C2" s="357"/>
      <c r="D2" s="357"/>
      <c r="E2" s="357"/>
      <c r="F2" s="357"/>
      <c r="G2" s="357"/>
      <c r="H2" s="357"/>
    </row>
    <row r="3" spans="1:8" s="18" customFormat="1" ht="18" customHeight="1" x14ac:dyDescent="0.3">
      <c r="A3" s="371" t="s">
        <v>776</v>
      </c>
      <c r="B3" s="371"/>
      <c r="C3" s="371"/>
      <c r="D3" s="371"/>
      <c r="E3" s="371"/>
      <c r="F3" s="371"/>
      <c r="G3" s="371"/>
      <c r="H3" s="371"/>
    </row>
    <row r="4" spans="1:8" s="29" customFormat="1" ht="18" customHeight="1" x14ac:dyDescent="0.3">
      <c r="A4" s="371" t="s">
        <v>0</v>
      </c>
      <c r="B4" s="371"/>
      <c r="C4" s="371"/>
      <c r="D4" s="371"/>
      <c r="E4" s="371"/>
      <c r="F4" s="371"/>
      <c r="G4" s="371"/>
      <c r="H4" s="371"/>
    </row>
    <row r="5" spans="1:8" ht="166.5" customHeight="1" x14ac:dyDescent="0.3">
      <c r="A5" s="127" t="s">
        <v>1</v>
      </c>
      <c r="B5" s="127" t="s">
        <v>2</v>
      </c>
      <c r="C5" s="127" t="s">
        <v>3</v>
      </c>
      <c r="D5" s="127" t="s">
        <v>647</v>
      </c>
      <c r="E5" s="283" t="s">
        <v>648</v>
      </c>
      <c r="F5" s="283" t="s">
        <v>648</v>
      </c>
      <c r="G5" s="74" t="s">
        <v>649</v>
      </c>
      <c r="H5" s="74" t="s">
        <v>649</v>
      </c>
    </row>
    <row r="6" spans="1:8" ht="15.6" x14ac:dyDescent="0.3">
      <c r="A6" s="128"/>
      <c r="B6" s="128"/>
      <c r="C6" s="96" t="s">
        <v>4</v>
      </c>
      <c r="D6" s="97" t="s">
        <v>5</v>
      </c>
      <c r="E6" s="80" t="s">
        <v>6</v>
      </c>
      <c r="F6" s="80"/>
      <c r="G6" s="80"/>
      <c r="H6" s="75" t="s">
        <v>7</v>
      </c>
    </row>
    <row r="7" spans="1:8" ht="99.75" customHeight="1" x14ac:dyDescent="0.3">
      <c r="A7" s="282" t="s">
        <v>406</v>
      </c>
      <c r="B7" s="130" t="s">
        <v>654</v>
      </c>
      <c r="C7" s="282" t="s">
        <v>8</v>
      </c>
      <c r="D7" s="131">
        <v>6</v>
      </c>
      <c r="E7" s="132">
        <v>39349.381500000003</v>
      </c>
      <c r="F7" s="132">
        <f>E7*1.1</f>
        <v>43284.319650000005</v>
      </c>
      <c r="G7" s="132">
        <f>F7*D7</f>
        <v>259705.91790000003</v>
      </c>
      <c r="H7" s="133">
        <f t="shared" ref="H7:H32" si="0">E7*D7</f>
        <v>236096.28900000002</v>
      </c>
    </row>
    <row r="8" spans="1:8" ht="50.25" hidden="1" customHeight="1" x14ac:dyDescent="0.3">
      <c r="A8" s="282" t="s">
        <v>407</v>
      </c>
      <c r="B8" s="130" t="s">
        <v>408</v>
      </c>
      <c r="C8" s="282" t="s">
        <v>409</v>
      </c>
      <c r="D8" s="131"/>
      <c r="E8" s="132">
        <f>7340*1.2</f>
        <v>8808</v>
      </c>
      <c r="F8" s="132"/>
      <c r="G8" s="132"/>
      <c r="H8" s="133">
        <f t="shared" si="0"/>
        <v>0</v>
      </c>
    </row>
    <row r="9" spans="1:8" ht="43.5" hidden="1" customHeight="1" x14ac:dyDescent="0.3">
      <c r="A9" s="282" t="s">
        <v>410</v>
      </c>
      <c r="B9" s="130" t="s">
        <v>411</v>
      </c>
      <c r="C9" s="282" t="s">
        <v>8</v>
      </c>
      <c r="D9" s="131"/>
      <c r="E9" s="132">
        <f>7798.75*1.2</f>
        <v>9358.5</v>
      </c>
      <c r="F9" s="132"/>
      <c r="G9" s="132"/>
      <c r="H9" s="133">
        <f t="shared" si="0"/>
        <v>0</v>
      </c>
    </row>
    <row r="10" spans="1:8" ht="55.5" hidden="1" customHeight="1" x14ac:dyDescent="0.3">
      <c r="A10" s="282" t="s">
        <v>412</v>
      </c>
      <c r="B10" s="130" t="s">
        <v>413</v>
      </c>
      <c r="C10" s="282" t="s">
        <v>8</v>
      </c>
      <c r="D10" s="131"/>
      <c r="E10" s="132">
        <f>11468.75*1.2</f>
        <v>13762.5</v>
      </c>
      <c r="F10" s="132"/>
      <c r="G10" s="132"/>
      <c r="H10" s="133">
        <f t="shared" si="0"/>
        <v>0</v>
      </c>
    </row>
    <row r="11" spans="1:8" ht="66" hidden="1" x14ac:dyDescent="0.3">
      <c r="A11" s="282" t="s">
        <v>414</v>
      </c>
      <c r="B11" s="130" t="s">
        <v>657</v>
      </c>
      <c r="C11" s="282" t="s">
        <v>8</v>
      </c>
      <c r="D11" s="131"/>
      <c r="E11" s="132">
        <f>22937.25*1.2</f>
        <v>27524.7</v>
      </c>
      <c r="F11" s="132"/>
      <c r="G11" s="132"/>
      <c r="H11" s="133">
        <f t="shared" si="0"/>
        <v>0</v>
      </c>
    </row>
    <row r="12" spans="1:8" ht="45" hidden="1" customHeight="1" x14ac:dyDescent="0.3">
      <c r="A12" s="282" t="s">
        <v>658</v>
      </c>
      <c r="B12" s="130" t="s">
        <v>659</v>
      </c>
      <c r="C12" s="282" t="s">
        <v>8</v>
      </c>
      <c r="D12" s="131"/>
      <c r="E12" s="132">
        <f>16350*1.1</f>
        <v>17985</v>
      </c>
      <c r="F12" s="132"/>
      <c r="G12" s="132"/>
      <c r="H12" s="133">
        <f t="shared" si="0"/>
        <v>0</v>
      </c>
    </row>
    <row r="13" spans="1:8" ht="45" hidden="1" customHeight="1" x14ac:dyDescent="0.3">
      <c r="A13" s="282" t="s">
        <v>660</v>
      </c>
      <c r="B13" s="130" t="s">
        <v>661</v>
      </c>
      <c r="C13" s="282" t="s">
        <v>8</v>
      </c>
      <c r="D13" s="131"/>
      <c r="E13" s="132">
        <f>1835*1.2</f>
        <v>2202</v>
      </c>
      <c r="F13" s="132"/>
      <c r="G13" s="132"/>
      <c r="H13" s="133">
        <f t="shared" si="0"/>
        <v>0</v>
      </c>
    </row>
    <row r="14" spans="1:8" ht="69.75" hidden="1" customHeight="1" x14ac:dyDescent="0.3">
      <c r="A14" s="282" t="s">
        <v>662</v>
      </c>
      <c r="B14" s="130" t="s">
        <v>663</v>
      </c>
      <c r="C14" s="282" t="s">
        <v>8</v>
      </c>
      <c r="D14" s="131"/>
      <c r="E14" s="132">
        <f>110787.5*1.1</f>
        <v>121866.25000000001</v>
      </c>
      <c r="F14" s="132"/>
      <c r="G14" s="132"/>
      <c r="H14" s="133">
        <f t="shared" si="0"/>
        <v>0</v>
      </c>
    </row>
    <row r="15" spans="1:8" ht="74.25" hidden="1" customHeight="1" x14ac:dyDescent="0.3">
      <c r="A15" s="282" t="s">
        <v>415</v>
      </c>
      <c r="B15" s="130" t="s">
        <v>655</v>
      </c>
      <c r="C15" s="282" t="s">
        <v>8</v>
      </c>
      <c r="D15" s="131"/>
      <c r="E15" s="132">
        <f>2752.5*1.2</f>
        <v>3303</v>
      </c>
      <c r="F15" s="132"/>
      <c r="G15" s="132"/>
      <c r="H15" s="133">
        <f t="shared" si="0"/>
        <v>0</v>
      </c>
    </row>
    <row r="16" spans="1:8" ht="48" hidden="1" customHeight="1" x14ac:dyDescent="0.3">
      <c r="A16" s="282" t="s">
        <v>416</v>
      </c>
      <c r="B16" s="130" t="s">
        <v>417</v>
      </c>
      <c r="C16" s="282" t="s">
        <v>8</v>
      </c>
      <c r="D16" s="131"/>
      <c r="E16" s="132">
        <f>2000*1.2</f>
        <v>2400</v>
      </c>
      <c r="F16" s="132"/>
      <c r="G16" s="132"/>
      <c r="H16" s="133">
        <f t="shared" si="0"/>
        <v>0</v>
      </c>
    </row>
    <row r="17" spans="1:8" ht="44.25" hidden="1" customHeight="1" x14ac:dyDescent="0.3">
      <c r="A17" s="282" t="s">
        <v>418</v>
      </c>
      <c r="B17" s="130" t="s">
        <v>419</v>
      </c>
      <c r="C17" s="282" t="s">
        <v>8</v>
      </c>
      <c r="D17" s="131"/>
      <c r="E17" s="132">
        <f>35000*1.2</f>
        <v>42000</v>
      </c>
      <c r="F17" s="132"/>
      <c r="G17" s="132"/>
      <c r="H17" s="133">
        <f t="shared" si="0"/>
        <v>0</v>
      </c>
    </row>
    <row r="18" spans="1:8" ht="42.75" hidden="1" customHeight="1" x14ac:dyDescent="0.3">
      <c r="A18" s="282" t="s">
        <v>420</v>
      </c>
      <c r="B18" s="130" t="s">
        <v>421</v>
      </c>
      <c r="C18" s="282" t="s">
        <v>8</v>
      </c>
      <c r="D18" s="131"/>
      <c r="E18" s="132">
        <f>2752.5*1.2</f>
        <v>3303</v>
      </c>
      <c r="F18" s="132"/>
      <c r="G18" s="132"/>
      <c r="H18" s="133">
        <f t="shared" si="0"/>
        <v>0</v>
      </c>
    </row>
    <row r="19" spans="1:8" ht="0.75" customHeight="1" x14ac:dyDescent="0.3">
      <c r="A19" s="282" t="s">
        <v>772</v>
      </c>
      <c r="B19" s="130" t="s">
        <v>773</v>
      </c>
      <c r="C19" s="282" t="s">
        <v>409</v>
      </c>
      <c r="D19" s="131">
        <v>0</v>
      </c>
      <c r="E19" s="132">
        <f>6000*1.2</f>
        <v>7200</v>
      </c>
      <c r="F19" s="132">
        <f>E19*1.1</f>
        <v>7920.0000000000009</v>
      </c>
      <c r="G19" s="132">
        <f>F19*D19</f>
        <v>0</v>
      </c>
      <c r="H19" s="133">
        <f t="shared" ref="H19" si="1">E19*D19</f>
        <v>0</v>
      </c>
    </row>
    <row r="20" spans="1:8" ht="76.5" customHeight="1" x14ac:dyDescent="0.3">
      <c r="A20" s="282" t="s">
        <v>422</v>
      </c>
      <c r="B20" s="130" t="s">
        <v>771</v>
      </c>
      <c r="C20" s="134"/>
      <c r="D20" s="135"/>
      <c r="E20" s="136"/>
      <c r="F20" s="136"/>
      <c r="G20" s="136"/>
      <c r="H20" s="133"/>
    </row>
    <row r="21" spans="1:8" ht="24.75" customHeight="1" x14ac:dyDescent="0.3">
      <c r="A21" s="282" t="s">
        <v>664</v>
      </c>
      <c r="B21" s="130" t="s">
        <v>665</v>
      </c>
      <c r="C21" s="282" t="s">
        <v>8</v>
      </c>
      <c r="D21" s="131">
        <v>4</v>
      </c>
      <c r="E21" s="132">
        <v>20776.298400000003</v>
      </c>
      <c r="F21" s="132">
        <f t="shared" ref="F21:F27" si="2">E21*1.1</f>
        <v>22853.928240000005</v>
      </c>
      <c r="G21" s="132">
        <f t="shared" ref="G21:G27" si="3">F21*D21</f>
        <v>91415.712960000019</v>
      </c>
      <c r="H21" s="133">
        <f t="shared" si="0"/>
        <v>83105.193600000013</v>
      </c>
    </row>
    <row r="22" spans="1:8" ht="24.75" customHeight="1" x14ac:dyDescent="0.3">
      <c r="A22" s="282" t="s">
        <v>666</v>
      </c>
      <c r="B22" s="130" t="s">
        <v>667</v>
      </c>
      <c r="C22" s="282" t="s">
        <v>8</v>
      </c>
      <c r="D22" s="131">
        <v>2</v>
      </c>
      <c r="E22" s="132">
        <v>24238.650150000001</v>
      </c>
      <c r="F22" s="132">
        <f t="shared" si="2"/>
        <v>26662.515165000004</v>
      </c>
      <c r="G22" s="132">
        <f t="shared" si="3"/>
        <v>53325.030330000009</v>
      </c>
      <c r="H22" s="133">
        <f t="shared" si="0"/>
        <v>48477.300300000003</v>
      </c>
    </row>
    <row r="23" spans="1:8" ht="24.75" customHeight="1" x14ac:dyDescent="0.3">
      <c r="A23" s="282" t="s">
        <v>668</v>
      </c>
      <c r="B23" s="130" t="s">
        <v>669</v>
      </c>
      <c r="C23" s="282" t="s">
        <v>425</v>
      </c>
      <c r="D23" s="131">
        <v>75</v>
      </c>
      <c r="E23" s="132">
        <v>458.36505</v>
      </c>
      <c r="F23" s="132">
        <f t="shared" si="2"/>
        <v>504.20155500000004</v>
      </c>
      <c r="G23" s="132">
        <f t="shared" si="3"/>
        <v>37815.116625000002</v>
      </c>
      <c r="H23" s="133">
        <f t="shared" si="0"/>
        <v>34377.378749999996</v>
      </c>
    </row>
    <row r="24" spans="1:8" ht="24.75" customHeight="1" x14ac:dyDescent="0.3">
      <c r="A24" s="282" t="s">
        <v>670</v>
      </c>
      <c r="B24" s="130" t="s">
        <v>671</v>
      </c>
      <c r="C24" s="282" t="s">
        <v>425</v>
      </c>
      <c r="D24" s="131">
        <v>100</v>
      </c>
      <c r="E24" s="132">
        <v>327.09105000000005</v>
      </c>
      <c r="F24" s="132">
        <f t="shared" si="2"/>
        <v>359.80015500000007</v>
      </c>
      <c r="G24" s="132">
        <f t="shared" si="3"/>
        <v>35980.015500000009</v>
      </c>
      <c r="H24" s="133">
        <f t="shared" si="0"/>
        <v>32709.105000000007</v>
      </c>
    </row>
    <row r="25" spans="1:8" ht="24.75" customHeight="1" x14ac:dyDescent="0.3">
      <c r="A25" s="282" t="s">
        <v>672</v>
      </c>
      <c r="B25" s="130" t="s">
        <v>673</v>
      </c>
      <c r="C25" s="282" t="s">
        <v>425</v>
      </c>
      <c r="D25" s="131">
        <v>20</v>
      </c>
      <c r="E25" s="132">
        <v>548.06895000000009</v>
      </c>
      <c r="F25" s="132">
        <f t="shared" si="2"/>
        <v>602.87584500000014</v>
      </c>
      <c r="G25" s="132">
        <f t="shared" si="3"/>
        <v>12057.516900000002</v>
      </c>
      <c r="H25" s="133">
        <f t="shared" si="0"/>
        <v>10961.379000000001</v>
      </c>
    </row>
    <row r="26" spans="1:8" ht="24.75" customHeight="1" x14ac:dyDescent="0.3">
      <c r="A26" s="282" t="s">
        <v>674</v>
      </c>
      <c r="B26" s="130" t="s">
        <v>675</v>
      </c>
      <c r="C26" s="282" t="s">
        <v>425</v>
      </c>
      <c r="D26" s="131">
        <v>100</v>
      </c>
      <c r="E26" s="132">
        <v>195.81705000000002</v>
      </c>
      <c r="F26" s="132">
        <f t="shared" si="2"/>
        <v>215.39875500000005</v>
      </c>
      <c r="G26" s="132">
        <f t="shared" si="3"/>
        <v>21539.875500000006</v>
      </c>
      <c r="H26" s="133">
        <f t="shared" si="0"/>
        <v>19581.705000000002</v>
      </c>
    </row>
    <row r="27" spans="1:8" ht="24.75" customHeight="1" x14ac:dyDescent="0.3">
      <c r="A27" s="282" t="s">
        <v>676</v>
      </c>
      <c r="B27" s="130" t="s">
        <v>677</v>
      </c>
      <c r="C27" s="282" t="s">
        <v>423</v>
      </c>
      <c r="D27" s="131">
        <v>1</v>
      </c>
      <c r="E27" s="132">
        <v>25970.373000000003</v>
      </c>
      <c r="F27" s="132">
        <f t="shared" si="2"/>
        <v>28567.410300000007</v>
      </c>
      <c r="G27" s="132">
        <f t="shared" si="3"/>
        <v>28567.410300000007</v>
      </c>
      <c r="H27" s="133">
        <f t="shared" si="0"/>
        <v>25970.373000000003</v>
      </c>
    </row>
    <row r="28" spans="1:8" ht="76.5" customHeight="1" x14ac:dyDescent="0.3">
      <c r="A28" s="282" t="s">
        <v>767</v>
      </c>
      <c r="B28" s="130" t="s">
        <v>768</v>
      </c>
      <c r="C28" s="134"/>
      <c r="D28" s="135"/>
      <c r="E28" s="136"/>
      <c r="F28" s="136"/>
      <c r="G28" s="136"/>
      <c r="H28" s="133"/>
    </row>
    <row r="29" spans="1:8" ht="26.4" x14ac:dyDescent="0.3">
      <c r="A29" s="282" t="s">
        <v>769</v>
      </c>
      <c r="B29" s="130" t="s">
        <v>770</v>
      </c>
      <c r="C29" s="282" t="s">
        <v>8</v>
      </c>
      <c r="D29" s="131">
        <v>4</v>
      </c>
      <c r="E29" s="132">
        <v>15000</v>
      </c>
      <c r="F29" s="132">
        <f>E29*1.1</f>
        <v>16500</v>
      </c>
      <c r="G29" s="132">
        <f>F29*D29</f>
        <v>66000</v>
      </c>
      <c r="H29" s="133">
        <f t="shared" ref="H29" si="4">E29*D29</f>
        <v>60000</v>
      </c>
    </row>
    <row r="30" spans="1:8" ht="68.25" customHeight="1" x14ac:dyDescent="0.3">
      <c r="A30" s="282" t="s">
        <v>678</v>
      </c>
      <c r="B30" s="130" t="s">
        <v>424</v>
      </c>
      <c r="C30" s="282"/>
      <c r="D30" s="131"/>
      <c r="E30" s="137"/>
      <c r="F30" s="137"/>
      <c r="G30" s="137"/>
      <c r="H30" s="133"/>
    </row>
    <row r="31" spans="1:8" ht="24" customHeight="1" x14ac:dyDescent="0.3">
      <c r="A31" s="282" t="s">
        <v>679</v>
      </c>
      <c r="B31" s="130" t="s">
        <v>426</v>
      </c>
      <c r="C31" s="282" t="s">
        <v>425</v>
      </c>
      <c r="D31" s="131">
        <v>100</v>
      </c>
      <c r="E31" s="132">
        <v>720.91305</v>
      </c>
      <c r="F31" s="132">
        <f>E31*1.1</f>
        <v>793.00435500000003</v>
      </c>
      <c r="G31" s="132">
        <f>F31*D31</f>
        <v>79300.435500000007</v>
      </c>
      <c r="H31" s="133">
        <f t="shared" si="0"/>
        <v>72091.304999999993</v>
      </c>
    </row>
    <row r="32" spans="1:8" ht="24" customHeight="1" x14ac:dyDescent="0.3">
      <c r="A32" s="282" t="s">
        <v>680</v>
      </c>
      <c r="B32" s="130" t="s">
        <v>427</v>
      </c>
      <c r="C32" s="282" t="s">
        <v>425</v>
      </c>
      <c r="D32" s="131">
        <v>60</v>
      </c>
      <c r="E32" s="132">
        <v>524.00205000000005</v>
      </c>
      <c r="F32" s="132">
        <f>E32*1.1</f>
        <v>576.40225500000008</v>
      </c>
      <c r="G32" s="132">
        <f>F32*D32</f>
        <v>34584.135300000002</v>
      </c>
      <c r="H32" s="133">
        <f t="shared" si="0"/>
        <v>31440.123000000003</v>
      </c>
    </row>
    <row r="33" spans="1:8" ht="22.5" customHeight="1" x14ac:dyDescent="0.3">
      <c r="A33" s="374" t="s">
        <v>428</v>
      </c>
      <c r="B33" s="374"/>
      <c r="C33" s="375"/>
      <c r="D33" s="375"/>
      <c r="E33" s="281"/>
      <c r="F33" s="281"/>
      <c r="G33" s="138">
        <f>SUM(G7:G32)</f>
        <v>720291.166815</v>
      </c>
      <c r="H33" s="138">
        <f>SUM(H7:H32)</f>
        <v>654810.15165000001</v>
      </c>
    </row>
  </sheetData>
  <sheetProtection algorithmName="SHA-512" hashValue="3ZcAIRqEVv2dhfis2r6Xqe+xzhuKrgpE8roJnZoBxBcloEtPfVTM+roeOQPNQP9izfRYtCeF7WiG6D8r/JcDdA==" saltValue="xOKeCCfzA8Lmik/OTTbAuw==" spinCount="100000" sheet="1" objects="1" scenarios="1" formatCells="0" formatColumns="0" formatRows="0"/>
  <mergeCells count="6">
    <mergeCell ref="A33:B33"/>
    <mergeCell ref="C33:D33"/>
    <mergeCell ref="B1:H1"/>
    <mergeCell ref="A2:H2"/>
    <mergeCell ref="A3:H3"/>
    <mergeCell ref="A4:H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H33"/>
  <sheetViews>
    <sheetView tabSelected="1" view="pageBreakPreview" topLeftCell="C1" zoomScale="70" zoomScaleNormal="70" zoomScaleSheetLayoutView="70" workbookViewId="0">
      <selection activeCell="L5" sqref="L5"/>
    </sheetView>
  </sheetViews>
  <sheetFormatPr defaultColWidth="9.109375" defaultRowHeight="13.2" x14ac:dyDescent="0.25"/>
  <cols>
    <col min="1" max="1" width="20.5546875" style="48" customWidth="1"/>
    <col min="2" max="2" width="89.44140625" style="49" customWidth="1"/>
    <col min="3" max="3" width="9.6640625" style="48" customWidth="1"/>
    <col min="4" max="4" width="11.5546875" style="54" customWidth="1"/>
    <col min="5" max="5" width="13.33203125" style="71" hidden="1" customWidth="1"/>
    <col min="6" max="7" width="41.5546875" style="71" customWidth="1"/>
    <col min="8" max="8" width="45.5546875" style="73" hidden="1" customWidth="1"/>
    <col min="9" max="15" width="9.109375" style="43"/>
    <col min="16" max="16" width="20.5546875" style="43" customWidth="1"/>
    <col min="17" max="17" width="112.88671875" style="43" customWidth="1"/>
    <col min="18" max="18" width="9.88671875" style="43" customWidth="1"/>
    <col min="19" max="19" width="14.44140625" style="43" customWidth="1"/>
    <col min="20" max="20" width="41.5546875" style="43" customWidth="1"/>
    <col min="21" max="21" width="45.5546875" style="43" customWidth="1"/>
    <col min="22" max="271" width="9.109375" style="43"/>
    <col min="272" max="272" width="20.5546875" style="43" customWidth="1"/>
    <col min="273" max="273" width="112.88671875" style="43" customWidth="1"/>
    <col min="274" max="274" width="9.88671875" style="43" customWidth="1"/>
    <col min="275" max="275" width="14.44140625" style="43" customWidth="1"/>
    <col min="276" max="276" width="41.5546875" style="43" customWidth="1"/>
    <col min="277" max="277" width="45.5546875" style="43" customWidth="1"/>
    <col min="278" max="527" width="9.109375" style="43"/>
    <col min="528" max="528" width="20.5546875" style="43" customWidth="1"/>
    <col min="529" max="529" width="112.88671875" style="43" customWidth="1"/>
    <col min="530" max="530" width="9.88671875" style="43" customWidth="1"/>
    <col min="531" max="531" width="14.44140625" style="43" customWidth="1"/>
    <col min="532" max="532" width="41.5546875" style="43" customWidth="1"/>
    <col min="533" max="533" width="45.5546875" style="43" customWidth="1"/>
    <col min="534" max="783" width="9.109375" style="43"/>
    <col min="784" max="784" width="20.5546875" style="43" customWidth="1"/>
    <col min="785" max="785" width="112.88671875" style="43" customWidth="1"/>
    <col min="786" max="786" width="9.88671875" style="43" customWidth="1"/>
    <col min="787" max="787" width="14.44140625" style="43" customWidth="1"/>
    <col min="788" max="788" width="41.5546875" style="43" customWidth="1"/>
    <col min="789" max="789" width="45.5546875" style="43" customWidth="1"/>
    <col min="790" max="1039" width="9.109375" style="43"/>
    <col min="1040" max="1040" width="20.5546875" style="43" customWidth="1"/>
    <col min="1041" max="1041" width="112.88671875" style="43" customWidth="1"/>
    <col min="1042" max="1042" width="9.88671875" style="43" customWidth="1"/>
    <col min="1043" max="1043" width="14.44140625" style="43" customWidth="1"/>
    <col min="1044" max="1044" width="41.5546875" style="43" customWidth="1"/>
    <col min="1045" max="1045" width="45.5546875" style="43" customWidth="1"/>
    <col min="1046" max="1295" width="9.109375" style="43"/>
    <col min="1296" max="1296" width="20.5546875" style="43" customWidth="1"/>
    <col min="1297" max="1297" width="112.88671875" style="43" customWidth="1"/>
    <col min="1298" max="1298" width="9.88671875" style="43" customWidth="1"/>
    <col min="1299" max="1299" width="14.44140625" style="43" customWidth="1"/>
    <col min="1300" max="1300" width="41.5546875" style="43" customWidth="1"/>
    <col min="1301" max="1301" width="45.5546875" style="43" customWidth="1"/>
    <col min="1302" max="1551" width="9.109375" style="43"/>
    <col min="1552" max="1552" width="20.5546875" style="43" customWidth="1"/>
    <col min="1553" max="1553" width="112.88671875" style="43" customWidth="1"/>
    <col min="1554" max="1554" width="9.88671875" style="43" customWidth="1"/>
    <col min="1555" max="1555" width="14.44140625" style="43" customWidth="1"/>
    <col min="1556" max="1556" width="41.5546875" style="43" customWidth="1"/>
    <col min="1557" max="1557" width="45.5546875" style="43" customWidth="1"/>
    <col min="1558" max="1807" width="9.109375" style="43"/>
    <col min="1808" max="1808" width="20.5546875" style="43" customWidth="1"/>
    <col min="1809" max="1809" width="112.88671875" style="43" customWidth="1"/>
    <col min="1810" max="1810" width="9.88671875" style="43" customWidth="1"/>
    <col min="1811" max="1811" width="14.44140625" style="43" customWidth="1"/>
    <col min="1812" max="1812" width="41.5546875" style="43" customWidth="1"/>
    <col min="1813" max="1813" width="45.5546875" style="43" customWidth="1"/>
    <col min="1814" max="2063" width="9.109375" style="43"/>
    <col min="2064" max="2064" width="20.5546875" style="43" customWidth="1"/>
    <col min="2065" max="2065" width="112.88671875" style="43" customWidth="1"/>
    <col min="2066" max="2066" width="9.88671875" style="43" customWidth="1"/>
    <col min="2067" max="2067" width="14.44140625" style="43" customWidth="1"/>
    <col min="2068" max="2068" width="41.5546875" style="43" customWidth="1"/>
    <col min="2069" max="2069" width="45.5546875" style="43" customWidth="1"/>
    <col min="2070" max="2319" width="9.109375" style="43"/>
    <col min="2320" max="2320" width="20.5546875" style="43" customWidth="1"/>
    <col min="2321" max="2321" width="112.88671875" style="43" customWidth="1"/>
    <col min="2322" max="2322" width="9.88671875" style="43" customWidth="1"/>
    <col min="2323" max="2323" width="14.44140625" style="43" customWidth="1"/>
    <col min="2324" max="2324" width="41.5546875" style="43" customWidth="1"/>
    <col min="2325" max="2325" width="45.5546875" style="43" customWidth="1"/>
    <col min="2326" max="2575" width="9.109375" style="43"/>
    <col min="2576" max="2576" width="20.5546875" style="43" customWidth="1"/>
    <col min="2577" max="2577" width="112.88671875" style="43" customWidth="1"/>
    <col min="2578" max="2578" width="9.88671875" style="43" customWidth="1"/>
    <col min="2579" max="2579" width="14.44140625" style="43" customWidth="1"/>
    <col min="2580" max="2580" width="41.5546875" style="43" customWidth="1"/>
    <col min="2581" max="2581" width="45.5546875" style="43" customWidth="1"/>
    <col min="2582" max="2831" width="9.109375" style="43"/>
    <col min="2832" max="2832" width="20.5546875" style="43" customWidth="1"/>
    <col min="2833" max="2833" width="112.88671875" style="43" customWidth="1"/>
    <col min="2834" max="2834" width="9.88671875" style="43" customWidth="1"/>
    <col min="2835" max="2835" width="14.44140625" style="43" customWidth="1"/>
    <col min="2836" max="2836" width="41.5546875" style="43" customWidth="1"/>
    <col min="2837" max="2837" width="45.5546875" style="43" customWidth="1"/>
    <col min="2838" max="3087" width="9.109375" style="43"/>
    <col min="3088" max="3088" width="20.5546875" style="43" customWidth="1"/>
    <col min="3089" max="3089" width="112.88671875" style="43" customWidth="1"/>
    <col min="3090" max="3090" width="9.88671875" style="43" customWidth="1"/>
    <col min="3091" max="3091" width="14.44140625" style="43" customWidth="1"/>
    <col min="3092" max="3092" width="41.5546875" style="43" customWidth="1"/>
    <col min="3093" max="3093" width="45.5546875" style="43" customWidth="1"/>
    <col min="3094" max="3343" width="9.109375" style="43"/>
    <col min="3344" max="3344" width="20.5546875" style="43" customWidth="1"/>
    <col min="3345" max="3345" width="112.88671875" style="43" customWidth="1"/>
    <col min="3346" max="3346" width="9.88671875" style="43" customWidth="1"/>
    <col min="3347" max="3347" width="14.44140625" style="43" customWidth="1"/>
    <col min="3348" max="3348" width="41.5546875" style="43" customWidth="1"/>
    <col min="3349" max="3349" width="45.5546875" style="43" customWidth="1"/>
    <col min="3350" max="3599" width="9.109375" style="43"/>
    <col min="3600" max="3600" width="20.5546875" style="43" customWidth="1"/>
    <col min="3601" max="3601" width="112.88671875" style="43" customWidth="1"/>
    <col min="3602" max="3602" width="9.88671875" style="43" customWidth="1"/>
    <col min="3603" max="3603" width="14.44140625" style="43" customWidth="1"/>
    <col min="3604" max="3604" width="41.5546875" style="43" customWidth="1"/>
    <col min="3605" max="3605" width="45.5546875" style="43" customWidth="1"/>
    <col min="3606" max="3855" width="9.109375" style="43"/>
    <col min="3856" max="3856" width="20.5546875" style="43" customWidth="1"/>
    <col min="3857" max="3857" width="112.88671875" style="43" customWidth="1"/>
    <col min="3858" max="3858" width="9.88671875" style="43" customWidth="1"/>
    <col min="3859" max="3859" width="14.44140625" style="43" customWidth="1"/>
    <col min="3860" max="3860" width="41.5546875" style="43" customWidth="1"/>
    <col min="3861" max="3861" width="45.5546875" style="43" customWidth="1"/>
    <col min="3862" max="4111" width="9.109375" style="43"/>
    <col min="4112" max="4112" width="20.5546875" style="43" customWidth="1"/>
    <col min="4113" max="4113" width="112.88671875" style="43" customWidth="1"/>
    <col min="4114" max="4114" width="9.88671875" style="43" customWidth="1"/>
    <col min="4115" max="4115" width="14.44140625" style="43" customWidth="1"/>
    <col min="4116" max="4116" width="41.5546875" style="43" customWidth="1"/>
    <col min="4117" max="4117" width="45.5546875" style="43" customWidth="1"/>
    <col min="4118" max="4367" width="9.109375" style="43"/>
    <col min="4368" max="4368" width="20.5546875" style="43" customWidth="1"/>
    <col min="4369" max="4369" width="112.88671875" style="43" customWidth="1"/>
    <col min="4370" max="4370" width="9.88671875" style="43" customWidth="1"/>
    <col min="4371" max="4371" width="14.44140625" style="43" customWidth="1"/>
    <col min="4372" max="4372" width="41.5546875" style="43" customWidth="1"/>
    <col min="4373" max="4373" width="45.5546875" style="43" customWidth="1"/>
    <col min="4374" max="4623" width="9.109375" style="43"/>
    <col min="4624" max="4624" width="20.5546875" style="43" customWidth="1"/>
    <col min="4625" max="4625" width="112.88671875" style="43" customWidth="1"/>
    <col min="4626" max="4626" width="9.88671875" style="43" customWidth="1"/>
    <col min="4627" max="4627" width="14.44140625" style="43" customWidth="1"/>
    <col min="4628" max="4628" width="41.5546875" style="43" customWidth="1"/>
    <col min="4629" max="4629" width="45.5546875" style="43" customWidth="1"/>
    <col min="4630" max="4879" width="9.109375" style="43"/>
    <col min="4880" max="4880" width="20.5546875" style="43" customWidth="1"/>
    <col min="4881" max="4881" width="112.88671875" style="43" customWidth="1"/>
    <col min="4882" max="4882" width="9.88671875" style="43" customWidth="1"/>
    <col min="4883" max="4883" width="14.44140625" style="43" customWidth="1"/>
    <col min="4884" max="4884" width="41.5546875" style="43" customWidth="1"/>
    <col min="4885" max="4885" width="45.5546875" style="43" customWidth="1"/>
    <col min="4886" max="5135" width="9.109375" style="43"/>
    <col min="5136" max="5136" width="20.5546875" style="43" customWidth="1"/>
    <col min="5137" max="5137" width="112.88671875" style="43" customWidth="1"/>
    <col min="5138" max="5138" width="9.88671875" style="43" customWidth="1"/>
    <col min="5139" max="5139" width="14.44140625" style="43" customWidth="1"/>
    <col min="5140" max="5140" width="41.5546875" style="43" customWidth="1"/>
    <col min="5141" max="5141" width="45.5546875" style="43" customWidth="1"/>
    <col min="5142" max="5391" width="9.109375" style="43"/>
    <col min="5392" max="5392" width="20.5546875" style="43" customWidth="1"/>
    <col min="5393" max="5393" width="112.88671875" style="43" customWidth="1"/>
    <col min="5394" max="5394" width="9.88671875" style="43" customWidth="1"/>
    <col min="5395" max="5395" width="14.44140625" style="43" customWidth="1"/>
    <col min="5396" max="5396" width="41.5546875" style="43" customWidth="1"/>
    <col min="5397" max="5397" width="45.5546875" style="43" customWidth="1"/>
    <col min="5398" max="5647" width="9.109375" style="43"/>
    <col min="5648" max="5648" width="20.5546875" style="43" customWidth="1"/>
    <col min="5649" max="5649" width="112.88671875" style="43" customWidth="1"/>
    <col min="5650" max="5650" width="9.88671875" style="43" customWidth="1"/>
    <col min="5651" max="5651" width="14.44140625" style="43" customWidth="1"/>
    <col min="5652" max="5652" width="41.5546875" style="43" customWidth="1"/>
    <col min="5653" max="5653" width="45.5546875" style="43" customWidth="1"/>
    <col min="5654" max="5903" width="9.109375" style="43"/>
    <col min="5904" max="5904" width="20.5546875" style="43" customWidth="1"/>
    <col min="5905" max="5905" width="112.88671875" style="43" customWidth="1"/>
    <col min="5906" max="5906" width="9.88671875" style="43" customWidth="1"/>
    <col min="5907" max="5907" width="14.44140625" style="43" customWidth="1"/>
    <col min="5908" max="5908" width="41.5546875" style="43" customWidth="1"/>
    <col min="5909" max="5909" width="45.5546875" style="43" customWidth="1"/>
    <col min="5910" max="6159" width="9.109375" style="43"/>
    <col min="6160" max="6160" width="20.5546875" style="43" customWidth="1"/>
    <col min="6161" max="6161" width="112.88671875" style="43" customWidth="1"/>
    <col min="6162" max="6162" width="9.88671875" style="43" customWidth="1"/>
    <col min="6163" max="6163" width="14.44140625" style="43" customWidth="1"/>
    <col min="6164" max="6164" width="41.5546875" style="43" customWidth="1"/>
    <col min="6165" max="6165" width="45.5546875" style="43" customWidth="1"/>
    <col min="6166" max="6415" width="9.109375" style="43"/>
    <col min="6416" max="6416" width="20.5546875" style="43" customWidth="1"/>
    <col min="6417" max="6417" width="112.88671875" style="43" customWidth="1"/>
    <col min="6418" max="6418" width="9.88671875" style="43" customWidth="1"/>
    <col min="6419" max="6419" width="14.44140625" style="43" customWidth="1"/>
    <col min="6420" max="6420" width="41.5546875" style="43" customWidth="1"/>
    <col min="6421" max="6421" width="45.5546875" style="43" customWidth="1"/>
    <col min="6422" max="6671" width="9.109375" style="43"/>
    <col min="6672" max="6672" width="20.5546875" style="43" customWidth="1"/>
    <col min="6673" max="6673" width="112.88671875" style="43" customWidth="1"/>
    <col min="6674" max="6674" width="9.88671875" style="43" customWidth="1"/>
    <col min="6675" max="6675" width="14.44140625" style="43" customWidth="1"/>
    <col min="6676" max="6676" width="41.5546875" style="43" customWidth="1"/>
    <col min="6677" max="6677" width="45.5546875" style="43" customWidth="1"/>
    <col min="6678" max="6927" width="9.109375" style="43"/>
    <col min="6928" max="6928" width="20.5546875" style="43" customWidth="1"/>
    <col min="6929" max="6929" width="112.88671875" style="43" customWidth="1"/>
    <col min="6930" max="6930" width="9.88671875" style="43" customWidth="1"/>
    <col min="6931" max="6931" width="14.44140625" style="43" customWidth="1"/>
    <col min="6932" max="6932" width="41.5546875" style="43" customWidth="1"/>
    <col min="6933" max="6933" width="45.5546875" style="43" customWidth="1"/>
    <col min="6934" max="7183" width="9.109375" style="43"/>
    <col min="7184" max="7184" width="20.5546875" style="43" customWidth="1"/>
    <col min="7185" max="7185" width="112.88671875" style="43" customWidth="1"/>
    <col min="7186" max="7186" width="9.88671875" style="43" customWidth="1"/>
    <col min="7187" max="7187" width="14.44140625" style="43" customWidth="1"/>
    <col min="7188" max="7188" width="41.5546875" style="43" customWidth="1"/>
    <col min="7189" max="7189" width="45.5546875" style="43" customWidth="1"/>
    <col min="7190" max="7439" width="9.109375" style="43"/>
    <col min="7440" max="7440" width="20.5546875" style="43" customWidth="1"/>
    <col min="7441" max="7441" width="112.88671875" style="43" customWidth="1"/>
    <col min="7442" max="7442" width="9.88671875" style="43" customWidth="1"/>
    <col min="7443" max="7443" width="14.44140625" style="43" customWidth="1"/>
    <col min="7444" max="7444" width="41.5546875" style="43" customWidth="1"/>
    <col min="7445" max="7445" width="45.5546875" style="43" customWidth="1"/>
    <col min="7446" max="7695" width="9.109375" style="43"/>
    <col min="7696" max="7696" width="20.5546875" style="43" customWidth="1"/>
    <col min="7697" max="7697" width="112.88671875" style="43" customWidth="1"/>
    <col min="7698" max="7698" width="9.88671875" style="43" customWidth="1"/>
    <col min="7699" max="7699" width="14.44140625" style="43" customWidth="1"/>
    <col min="7700" max="7700" width="41.5546875" style="43" customWidth="1"/>
    <col min="7701" max="7701" width="45.5546875" style="43" customWidth="1"/>
    <col min="7702" max="7951" width="9.109375" style="43"/>
    <col min="7952" max="7952" width="20.5546875" style="43" customWidth="1"/>
    <col min="7953" max="7953" width="112.88671875" style="43" customWidth="1"/>
    <col min="7954" max="7954" width="9.88671875" style="43" customWidth="1"/>
    <col min="7955" max="7955" width="14.44140625" style="43" customWidth="1"/>
    <col min="7956" max="7956" width="41.5546875" style="43" customWidth="1"/>
    <col min="7957" max="7957" width="45.5546875" style="43" customWidth="1"/>
    <col min="7958" max="8207" width="9.109375" style="43"/>
    <col min="8208" max="8208" width="20.5546875" style="43" customWidth="1"/>
    <col min="8209" max="8209" width="112.88671875" style="43" customWidth="1"/>
    <col min="8210" max="8210" width="9.88671875" style="43" customWidth="1"/>
    <col min="8211" max="8211" width="14.44140625" style="43" customWidth="1"/>
    <col min="8212" max="8212" width="41.5546875" style="43" customWidth="1"/>
    <col min="8213" max="8213" width="45.5546875" style="43" customWidth="1"/>
    <col min="8214" max="8463" width="9.109375" style="43"/>
    <col min="8464" max="8464" width="20.5546875" style="43" customWidth="1"/>
    <col min="8465" max="8465" width="112.88671875" style="43" customWidth="1"/>
    <col min="8466" max="8466" width="9.88671875" style="43" customWidth="1"/>
    <col min="8467" max="8467" width="14.44140625" style="43" customWidth="1"/>
    <col min="8468" max="8468" width="41.5546875" style="43" customWidth="1"/>
    <col min="8469" max="8469" width="45.5546875" style="43" customWidth="1"/>
    <col min="8470" max="8719" width="9.109375" style="43"/>
    <col min="8720" max="8720" width="20.5546875" style="43" customWidth="1"/>
    <col min="8721" max="8721" width="112.88671875" style="43" customWidth="1"/>
    <col min="8722" max="8722" width="9.88671875" style="43" customWidth="1"/>
    <col min="8723" max="8723" width="14.44140625" style="43" customWidth="1"/>
    <col min="8724" max="8724" width="41.5546875" style="43" customWidth="1"/>
    <col min="8725" max="8725" width="45.5546875" style="43" customWidth="1"/>
    <col min="8726" max="8975" width="9.109375" style="43"/>
    <col min="8976" max="8976" width="20.5546875" style="43" customWidth="1"/>
    <col min="8977" max="8977" width="112.88671875" style="43" customWidth="1"/>
    <col min="8978" max="8978" width="9.88671875" style="43" customWidth="1"/>
    <col min="8979" max="8979" width="14.44140625" style="43" customWidth="1"/>
    <col min="8980" max="8980" width="41.5546875" style="43" customWidth="1"/>
    <col min="8981" max="8981" width="45.5546875" style="43" customWidth="1"/>
    <col min="8982" max="9231" width="9.109375" style="43"/>
    <col min="9232" max="9232" width="20.5546875" style="43" customWidth="1"/>
    <col min="9233" max="9233" width="112.88671875" style="43" customWidth="1"/>
    <col min="9234" max="9234" width="9.88671875" style="43" customWidth="1"/>
    <col min="9235" max="9235" width="14.44140625" style="43" customWidth="1"/>
    <col min="9236" max="9236" width="41.5546875" style="43" customWidth="1"/>
    <col min="9237" max="9237" width="45.5546875" style="43" customWidth="1"/>
    <col min="9238" max="9487" width="9.109375" style="43"/>
    <col min="9488" max="9488" width="20.5546875" style="43" customWidth="1"/>
    <col min="9489" max="9489" width="112.88671875" style="43" customWidth="1"/>
    <col min="9490" max="9490" width="9.88671875" style="43" customWidth="1"/>
    <col min="9491" max="9491" width="14.44140625" style="43" customWidth="1"/>
    <col min="9492" max="9492" width="41.5546875" style="43" customWidth="1"/>
    <col min="9493" max="9493" width="45.5546875" style="43" customWidth="1"/>
    <col min="9494" max="9743" width="9.109375" style="43"/>
    <col min="9744" max="9744" width="20.5546875" style="43" customWidth="1"/>
    <col min="9745" max="9745" width="112.88671875" style="43" customWidth="1"/>
    <col min="9746" max="9746" width="9.88671875" style="43" customWidth="1"/>
    <col min="9747" max="9747" width="14.44140625" style="43" customWidth="1"/>
    <col min="9748" max="9748" width="41.5546875" style="43" customWidth="1"/>
    <col min="9749" max="9749" width="45.5546875" style="43" customWidth="1"/>
    <col min="9750" max="9999" width="9.109375" style="43"/>
    <col min="10000" max="10000" width="20.5546875" style="43" customWidth="1"/>
    <col min="10001" max="10001" width="112.88671875" style="43" customWidth="1"/>
    <col min="10002" max="10002" width="9.88671875" style="43" customWidth="1"/>
    <col min="10003" max="10003" width="14.44140625" style="43" customWidth="1"/>
    <col min="10004" max="10004" width="41.5546875" style="43" customWidth="1"/>
    <col min="10005" max="10005" width="45.5546875" style="43" customWidth="1"/>
    <col min="10006" max="10255" width="9.109375" style="43"/>
    <col min="10256" max="10256" width="20.5546875" style="43" customWidth="1"/>
    <col min="10257" max="10257" width="112.88671875" style="43" customWidth="1"/>
    <col min="10258" max="10258" width="9.88671875" style="43" customWidth="1"/>
    <col min="10259" max="10259" width="14.44140625" style="43" customWidth="1"/>
    <col min="10260" max="10260" width="41.5546875" style="43" customWidth="1"/>
    <col min="10261" max="10261" width="45.5546875" style="43" customWidth="1"/>
    <col min="10262" max="10511" width="9.109375" style="43"/>
    <col min="10512" max="10512" width="20.5546875" style="43" customWidth="1"/>
    <col min="10513" max="10513" width="112.88671875" style="43" customWidth="1"/>
    <col min="10514" max="10514" width="9.88671875" style="43" customWidth="1"/>
    <col min="10515" max="10515" width="14.44140625" style="43" customWidth="1"/>
    <col min="10516" max="10516" width="41.5546875" style="43" customWidth="1"/>
    <col min="10517" max="10517" width="45.5546875" style="43" customWidth="1"/>
    <col min="10518" max="10767" width="9.109375" style="43"/>
    <col min="10768" max="10768" width="20.5546875" style="43" customWidth="1"/>
    <col min="10769" max="10769" width="112.88671875" style="43" customWidth="1"/>
    <col min="10770" max="10770" width="9.88671875" style="43" customWidth="1"/>
    <col min="10771" max="10771" width="14.44140625" style="43" customWidth="1"/>
    <col min="10772" max="10772" width="41.5546875" style="43" customWidth="1"/>
    <col min="10773" max="10773" width="45.5546875" style="43" customWidth="1"/>
    <col min="10774" max="11023" width="9.109375" style="43"/>
    <col min="11024" max="11024" width="20.5546875" style="43" customWidth="1"/>
    <col min="11025" max="11025" width="112.88671875" style="43" customWidth="1"/>
    <col min="11026" max="11026" width="9.88671875" style="43" customWidth="1"/>
    <col min="11027" max="11027" width="14.44140625" style="43" customWidth="1"/>
    <col min="11028" max="11028" width="41.5546875" style="43" customWidth="1"/>
    <col min="11029" max="11029" width="45.5546875" style="43" customWidth="1"/>
    <col min="11030" max="11279" width="9.109375" style="43"/>
    <col min="11280" max="11280" width="20.5546875" style="43" customWidth="1"/>
    <col min="11281" max="11281" width="112.88671875" style="43" customWidth="1"/>
    <col min="11282" max="11282" width="9.88671875" style="43" customWidth="1"/>
    <col min="11283" max="11283" width="14.44140625" style="43" customWidth="1"/>
    <col min="11284" max="11284" width="41.5546875" style="43" customWidth="1"/>
    <col min="11285" max="11285" width="45.5546875" style="43" customWidth="1"/>
    <col min="11286" max="11535" width="9.109375" style="43"/>
    <col min="11536" max="11536" width="20.5546875" style="43" customWidth="1"/>
    <col min="11537" max="11537" width="112.88671875" style="43" customWidth="1"/>
    <col min="11538" max="11538" width="9.88671875" style="43" customWidth="1"/>
    <col min="11539" max="11539" width="14.44140625" style="43" customWidth="1"/>
    <col min="11540" max="11540" width="41.5546875" style="43" customWidth="1"/>
    <col min="11541" max="11541" width="45.5546875" style="43" customWidth="1"/>
    <col min="11542" max="11791" width="9.109375" style="43"/>
    <col min="11792" max="11792" width="20.5546875" style="43" customWidth="1"/>
    <col min="11793" max="11793" width="112.88671875" style="43" customWidth="1"/>
    <col min="11794" max="11794" width="9.88671875" style="43" customWidth="1"/>
    <col min="11795" max="11795" width="14.44140625" style="43" customWidth="1"/>
    <col min="11796" max="11796" width="41.5546875" style="43" customWidth="1"/>
    <col min="11797" max="11797" width="45.5546875" style="43" customWidth="1"/>
    <col min="11798" max="12047" width="9.109375" style="43"/>
    <col min="12048" max="12048" width="20.5546875" style="43" customWidth="1"/>
    <col min="12049" max="12049" width="112.88671875" style="43" customWidth="1"/>
    <col min="12050" max="12050" width="9.88671875" style="43" customWidth="1"/>
    <col min="12051" max="12051" width="14.44140625" style="43" customWidth="1"/>
    <col min="12052" max="12052" width="41.5546875" style="43" customWidth="1"/>
    <col min="12053" max="12053" width="45.5546875" style="43" customWidth="1"/>
    <col min="12054" max="12303" width="9.109375" style="43"/>
    <col min="12304" max="12304" width="20.5546875" style="43" customWidth="1"/>
    <col min="12305" max="12305" width="112.88671875" style="43" customWidth="1"/>
    <col min="12306" max="12306" width="9.88671875" style="43" customWidth="1"/>
    <col min="12307" max="12307" width="14.44140625" style="43" customWidth="1"/>
    <col min="12308" max="12308" width="41.5546875" style="43" customWidth="1"/>
    <col min="12309" max="12309" width="45.5546875" style="43" customWidth="1"/>
    <col min="12310" max="12559" width="9.109375" style="43"/>
    <col min="12560" max="12560" width="20.5546875" style="43" customWidth="1"/>
    <col min="12561" max="12561" width="112.88671875" style="43" customWidth="1"/>
    <col min="12562" max="12562" width="9.88671875" style="43" customWidth="1"/>
    <col min="12563" max="12563" width="14.44140625" style="43" customWidth="1"/>
    <col min="12564" max="12564" width="41.5546875" style="43" customWidth="1"/>
    <col min="12565" max="12565" width="45.5546875" style="43" customWidth="1"/>
    <col min="12566" max="12815" width="9.109375" style="43"/>
    <col min="12816" max="12816" width="20.5546875" style="43" customWidth="1"/>
    <col min="12817" max="12817" width="112.88671875" style="43" customWidth="1"/>
    <col min="12818" max="12818" width="9.88671875" style="43" customWidth="1"/>
    <col min="12819" max="12819" width="14.44140625" style="43" customWidth="1"/>
    <col min="12820" max="12820" width="41.5546875" style="43" customWidth="1"/>
    <col min="12821" max="12821" width="45.5546875" style="43" customWidth="1"/>
    <col min="12822" max="13071" width="9.109375" style="43"/>
    <col min="13072" max="13072" width="20.5546875" style="43" customWidth="1"/>
    <col min="13073" max="13073" width="112.88671875" style="43" customWidth="1"/>
    <col min="13074" max="13074" width="9.88671875" style="43" customWidth="1"/>
    <col min="13075" max="13075" width="14.44140625" style="43" customWidth="1"/>
    <col min="13076" max="13076" width="41.5546875" style="43" customWidth="1"/>
    <col min="13077" max="13077" width="45.5546875" style="43" customWidth="1"/>
    <col min="13078" max="13327" width="9.109375" style="43"/>
    <col min="13328" max="13328" width="20.5546875" style="43" customWidth="1"/>
    <col min="13329" max="13329" width="112.88671875" style="43" customWidth="1"/>
    <col min="13330" max="13330" width="9.88671875" style="43" customWidth="1"/>
    <col min="13331" max="13331" width="14.44140625" style="43" customWidth="1"/>
    <col min="13332" max="13332" width="41.5546875" style="43" customWidth="1"/>
    <col min="13333" max="13333" width="45.5546875" style="43" customWidth="1"/>
    <col min="13334" max="13583" width="9.109375" style="43"/>
    <col min="13584" max="13584" width="20.5546875" style="43" customWidth="1"/>
    <col min="13585" max="13585" width="112.88671875" style="43" customWidth="1"/>
    <col min="13586" max="13586" width="9.88671875" style="43" customWidth="1"/>
    <col min="13587" max="13587" width="14.44140625" style="43" customWidth="1"/>
    <col min="13588" max="13588" width="41.5546875" style="43" customWidth="1"/>
    <col min="13589" max="13589" width="45.5546875" style="43" customWidth="1"/>
    <col min="13590" max="13839" width="9.109375" style="43"/>
    <col min="13840" max="13840" width="20.5546875" style="43" customWidth="1"/>
    <col min="13841" max="13841" width="112.88671875" style="43" customWidth="1"/>
    <col min="13842" max="13842" width="9.88671875" style="43" customWidth="1"/>
    <col min="13843" max="13843" width="14.44140625" style="43" customWidth="1"/>
    <col min="13844" max="13844" width="41.5546875" style="43" customWidth="1"/>
    <col min="13845" max="13845" width="45.5546875" style="43" customWidth="1"/>
    <col min="13846" max="14095" width="9.109375" style="43"/>
    <col min="14096" max="14096" width="20.5546875" style="43" customWidth="1"/>
    <col min="14097" max="14097" width="112.88671875" style="43" customWidth="1"/>
    <col min="14098" max="14098" width="9.88671875" style="43" customWidth="1"/>
    <col min="14099" max="14099" width="14.44140625" style="43" customWidth="1"/>
    <col min="14100" max="14100" width="41.5546875" style="43" customWidth="1"/>
    <col min="14101" max="14101" width="45.5546875" style="43" customWidth="1"/>
    <col min="14102" max="14351" width="9.109375" style="43"/>
    <col min="14352" max="14352" width="20.5546875" style="43" customWidth="1"/>
    <col min="14353" max="14353" width="112.88671875" style="43" customWidth="1"/>
    <col min="14354" max="14354" width="9.88671875" style="43" customWidth="1"/>
    <col min="14355" max="14355" width="14.44140625" style="43" customWidth="1"/>
    <col min="14356" max="14356" width="41.5546875" style="43" customWidth="1"/>
    <col min="14357" max="14357" width="45.5546875" style="43" customWidth="1"/>
    <col min="14358" max="14607" width="9.109375" style="43"/>
    <col min="14608" max="14608" width="20.5546875" style="43" customWidth="1"/>
    <col min="14609" max="14609" width="112.88671875" style="43" customWidth="1"/>
    <col min="14610" max="14610" width="9.88671875" style="43" customWidth="1"/>
    <col min="14611" max="14611" width="14.44140625" style="43" customWidth="1"/>
    <col min="14612" max="14612" width="41.5546875" style="43" customWidth="1"/>
    <col min="14613" max="14613" width="45.5546875" style="43" customWidth="1"/>
    <col min="14614" max="14863" width="9.109375" style="43"/>
    <col min="14864" max="14864" width="20.5546875" style="43" customWidth="1"/>
    <col min="14865" max="14865" width="112.88671875" style="43" customWidth="1"/>
    <col min="14866" max="14866" width="9.88671875" style="43" customWidth="1"/>
    <col min="14867" max="14867" width="14.44140625" style="43" customWidth="1"/>
    <col min="14868" max="14868" width="41.5546875" style="43" customWidth="1"/>
    <col min="14869" max="14869" width="45.5546875" style="43" customWidth="1"/>
    <col min="14870" max="15119" width="9.109375" style="43"/>
    <col min="15120" max="15120" width="20.5546875" style="43" customWidth="1"/>
    <col min="15121" max="15121" width="112.88671875" style="43" customWidth="1"/>
    <col min="15122" max="15122" width="9.88671875" style="43" customWidth="1"/>
    <col min="15123" max="15123" width="14.44140625" style="43" customWidth="1"/>
    <col min="15124" max="15124" width="41.5546875" style="43" customWidth="1"/>
    <col min="15125" max="15125" width="45.5546875" style="43" customWidth="1"/>
    <col min="15126" max="15375" width="9.109375" style="43"/>
    <col min="15376" max="15376" width="20.5546875" style="43" customWidth="1"/>
    <col min="15377" max="15377" width="112.88671875" style="43" customWidth="1"/>
    <col min="15378" max="15378" width="9.88671875" style="43" customWidth="1"/>
    <col min="15379" max="15379" width="14.44140625" style="43" customWidth="1"/>
    <col min="15380" max="15380" width="41.5546875" style="43" customWidth="1"/>
    <col min="15381" max="15381" width="45.5546875" style="43" customWidth="1"/>
    <col min="15382" max="15631" width="9.109375" style="43"/>
    <col min="15632" max="15632" width="20.5546875" style="43" customWidth="1"/>
    <col min="15633" max="15633" width="112.88671875" style="43" customWidth="1"/>
    <col min="15634" max="15634" width="9.88671875" style="43" customWidth="1"/>
    <col min="15635" max="15635" width="14.44140625" style="43" customWidth="1"/>
    <col min="15636" max="15636" width="41.5546875" style="43" customWidth="1"/>
    <col min="15637" max="15637" width="45.5546875" style="43" customWidth="1"/>
    <col min="15638" max="16384" width="9.109375" style="43"/>
  </cols>
  <sheetData>
    <row r="1" spans="1:8" ht="70.5" customHeight="1" x14ac:dyDescent="0.25">
      <c r="A1" s="115" t="s">
        <v>10</v>
      </c>
      <c r="B1" s="379" t="s">
        <v>749</v>
      </c>
      <c r="C1" s="380"/>
      <c r="D1" s="380"/>
      <c r="E1" s="380"/>
      <c r="F1" s="380"/>
      <c r="G1" s="380"/>
      <c r="H1" s="381"/>
    </row>
    <row r="2" spans="1:8" s="17" customFormat="1" ht="40.5" customHeight="1" x14ac:dyDescent="0.25">
      <c r="A2" s="357" t="s">
        <v>777</v>
      </c>
      <c r="B2" s="357"/>
      <c r="C2" s="357"/>
      <c r="D2" s="357"/>
      <c r="E2" s="357"/>
      <c r="F2" s="357"/>
      <c r="G2" s="357"/>
      <c r="H2" s="357"/>
    </row>
    <row r="3" spans="1:8" s="18" customFormat="1" ht="18" customHeight="1" x14ac:dyDescent="0.3">
      <c r="A3" s="382" t="s">
        <v>776</v>
      </c>
      <c r="B3" s="383"/>
      <c r="C3" s="383"/>
      <c r="D3" s="383"/>
      <c r="E3" s="383"/>
      <c r="F3" s="383"/>
      <c r="G3" s="383"/>
      <c r="H3" s="383"/>
    </row>
    <row r="4" spans="1:8" s="29" customFormat="1" ht="18" customHeight="1" x14ac:dyDescent="0.3">
      <c r="A4" s="371" t="s">
        <v>0</v>
      </c>
      <c r="B4" s="371"/>
      <c r="C4" s="371"/>
      <c r="D4" s="371"/>
      <c r="E4" s="371"/>
      <c r="F4" s="371"/>
      <c r="G4" s="371"/>
      <c r="H4" s="371"/>
    </row>
    <row r="5" spans="1:8" s="44" customFormat="1" ht="132" customHeight="1" x14ac:dyDescent="0.25">
      <c r="A5" s="116" t="s">
        <v>318</v>
      </c>
      <c r="B5" s="116" t="s">
        <v>2</v>
      </c>
      <c r="C5" s="116" t="s">
        <v>3</v>
      </c>
      <c r="D5" s="117" t="s">
        <v>14</v>
      </c>
      <c r="E5" s="283" t="s">
        <v>648</v>
      </c>
      <c r="F5" s="283" t="s">
        <v>648</v>
      </c>
      <c r="G5" s="74" t="s">
        <v>649</v>
      </c>
      <c r="H5" s="74" t="s">
        <v>649</v>
      </c>
    </row>
    <row r="6" spans="1:8" s="44" customFormat="1" ht="15.6" x14ac:dyDescent="0.25">
      <c r="A6" s="116"/>
      <c r="B6" s="116"/>
      <c r="C6" s="96" t="s">
        <v>4</v>
      </c>
      <c r="D6" s="97" t="s">
        <v>5</v>
      </c>
      <c r="E6" s="80" t="s">
        <v>6</v>
      </c>
      <c r="F6" s="80"/>
      <c r="G6" s="80"/>
      <c r="H6" s="75" t="s">
        <v>7</v>
      </c>
    </row>
    <row r="7" spans="1:8" s="44" customFormat="1" ht="30.75" customHeight="1" x14ac:dyDescent="0.25">
      <c r="A7" s="118" t="s">
        <v>319</v>
      </c>
      <c r="B7" s="119" t="s">
        <v>320</v>
      </c>
      <c r="C7" s="96"/>
      <c r="D7" s="97"/>
      <c r="E7" s="80"/>
      <c r="F7" s="80"/>
      <c r="G7" s="80"/>
      <c r="H7" s="75"/>
    </row>
    <row r="8" spans="1:8" s="44" customFormat="1" ht="72.75" customHeight="1" x14ac:dyDescent="0.25">
      <c r="A8" s="118" t="s">
        <v>321</v>
      </c>
      <c r="B8" s="106" t="s">
        <v>322</v>
      </c>
      <c r="C8" s="118" t="s">
        <v>11</v>
      </c>
      <c r="D8" s="120">
        <v>1</v>
      </c>
      <c r="E8" s="121">
        <v>25970.373000000003</v>
      </c>
      <c r="F8" s="121">
        <f>E8*1.1</f>
        <v>28567.410300000007</v>
      </c>
      <c r="G8" s="121">
        <f>F8*D8</f>
        <v>28567.410300000007</v>
      </c>
      <c r="H8" s="61">
        <f t="shared" ref="H8:H31" si="0">E8*D8</f>
        <v>25970.373000000003</v>
      </c>
    </row>
    <row r="9" spans="1:8" s="44" customFormat="1" ht="58.5" hidden="1" customHeight="1" x14ac:dyDescent="0.25">
      <c r="A9" s="118" t="s">
        <v>323</v>
      </c>
      <c r="B9" s="106" t="s">
        <v>324</v>
      </c>
      <c r="C9" s="118" t="s">
        <v>11</v>
      </c>
      <c r="D9" s="120"/>
      <c r="E9" s="121">
        <v>25000</v>
      </c>
      <c r="F9" s="121"/>
      <c r="G9" s="121"/>
      <c r="H9" s="61">
        <f t="shared" si="0"/>
        <v>0</v>
      </c>
    </row>
    <row r="10" spans="1:8" s="44" customFormat="1" ht="52.8" x14ac:dyDescent="0.25">
      <c r="A10" s="118" t="s">
        <v>325</v>
      </c>
      <c r="B10" s="100" t="s">
        <v>326</v>
      </c>
      <c r="C10" s="118" t="s">
        <v>11</v>
      </c>
      <c r="D10" s="120">
        <v>1</v>
      </c>
      <c r="E10" s="121">
        <v>19674.690750000002</v>
      </c>
      <c r="F10" s="121">
        <f t="shared" ref="F10:F12" si="1">E10*1.1</f>
        <v>21642.159825000002</v>
      </c>
      <c r="G10" s="121">
        <f t="shared" ref="G10:G12" si="2">F10*D10</f>
        <v>21642.159825000002</v>
      </c>
      <c r="H10" s="61">
        <f t="shared" si="0"/>
        <v>19674.690750000002</v>
      </c>
    </row>
    <row r="11" spans="1:8" s="44" customFormat="1" ht="30" hidden="1" customHeight="1" x14ac:dyDescent="0.25">
      <c r="A11" s="118" t="s">
        <v>327</v>
      </c>
      <c r="B11" s="106" t="s">
        <v>328</v>
      </c>
      <c r="C11" s="118" t="s">
        <v>11</v>
      </c>
      <c r="D11" s="120"/>
      <c r="E11" s="121">
        <f>6881.25*1.2</f>
        <v>8257.5</v>
      </c>
      <c r="F11" s="121">
        <f t="shared" si="1"/>
        <v>9083.25</v>
      </c>
      <c r="G11" s="121">
        <f t="shared" si="2"/>
        <v>0</v>
      </c>
      <c r="H11" s="61">
        <f t="shared" si="0"/>
        <v>0</v>
      </c>
    </row>
    <row r="12" spans="1:8" s="44" customFormat="1" ht="78" customHeight="1" x14ac:dyDescent="0.25">
      <c r="A12" s="118" t="s">
        <v>329</v>
      </c>
      <c r="B12" s="112" t="s">
        <v>330</v>
      </c>
      <c r="C12" s="118" t="s">
        <v>11</v>
      </c>
      <c r="D12" s="120">
        <v>1</v>
      </c>
      <c r="E12" s="121">
        <v>54697.500000000007</v>
      </c>
      <c r="F12" s="121">
        <f t="shared" si="1"/>
        <v>60167.250000000015</v>
      </c>
      <c r="G12" s="121">
        <f t="shared" si="2"/>
        <v>60167.250000000015</v>
      </c>
      <c r="H12" s="61">
        <f t="shared" si="0"/>
        <v>54697.500000000007</v>
      </c>
    </row>
    <row r="13" spans="1:8" s="44" customFormat="1" ht="138" customHeight="1" x14ac:dyDescent="0.25">
      <c r="A13" s="118" t="s">
        <v>331</v>
      </c>
      <c r="B13" s="112" t="s">
        <v>332</v>
      </c>
      <c r="C13" s="118"/>
      <c r="D13" s="122"/>
      <c r="E13" s="121"/>
      <c r="F13" s="121"/>
      <c r="G13" s="121"/>
      <c r="H13" s="61">
        <f t="shared" si="0"/>
        <v>0</v>
      </c>
    </row>
    <row r="14" spans="1:8" s="44" customFormat="1" ht="25.5" customHeight="1" x14ac:dyDescent="0.25">
      <c r="A14" s="118" t="s">
        <v>333</v>
      </c>
      <c r="B14" s="106" t="s">
        <v>334</v>
      </c>
      <c r="C14" s="123" t="s">
        <v>11</v>
      </c>
      <c r="D14" s="122">
        <v>2</v>
      </c>
      <c r="E14" s="121">
        <v>23609.6289</v>
      </c>
      <c r="F14" s="121">
        <f t="shared" ref="F14:F18" si="3">E14*1.1</f>
        <v>25970.591790000002</v>
      </c>
      <c r="G14" s="121">
        <f t="shared" ref="G14:G18" si="4">F14*D14</f>
        <v>51941.183580000004</v>
      </c>
      <c r="H14" s="61">
        <f t="shared" si="0"/>
        <v>47219.257799999999</v>
      </c>
    </row>
    <row r="15" spans="1:8" s="44" customFormat="1" ht="15" customHeight="1" x14ac:dyDescent="0.25">
      <c r="A15" s="118" t="s">
        <v>335</v>
      </c>
      <c r="B15" s="106" t="s">
        <v>336</v>
      </c>
      <c r="C15" s="123" t="s">
        <v>11</v>
      </c>
      <c r="D15" s="122">
        <v>1</v>
      </c>
      <c r="E15" s="121">
        <v>50366.551950000001</v>
      </c>
      <c r="F15" s="121">
        <f t="shared" si="3"/>
        <v>55403.207145000008</v>
      </c>
      <c r="G15" s="121">
        <f t="shared" si="4"/>
        <v>55403.207145000008</v>
      </c>
      <c r="H15" s="61">
        <f t="shared" si="0"/>
        <v>50366.551950000001</v>
      </c>
    </row>
    <row r="16" spans="1:8" s="44" customFormat="1" ht="15" customHeight="1" x14ac:dyDescent="0.25">
      <c r="A16" s="118" t="s">
        <v>337</v>
      </c>
      <c r="B16" s="106" t="s">
        <v>338</v>
      </c>
      <c r="C16" s="123" t="s">
        <v>339</v>
      </c>
      <c r="D16" s="122">
        <v>100</v>
      </c>
      <c r="E16" s="121">
        <v>629.02125000000001</v>
      </c>
      <c r="F16" s="121">
        <f t="shared" si="3"/>
        <v>691.92337500000008</v>
      </c>
      <c r="G16" s="121">
        <f t="shared" si="4"/>
        <v>69192.337500000009</v>
      </c>
      <c r="H16" s="61">
        <f t="shared" si="0"/>
        <v>62902.125</v>
      </c>
    </row>
    <row r="17" spans="1:8" s="44" customFormat="1" ht="12" customHeight="1" x14ac:dyDescent="0.25">
      <c r="A17" s="118" t="s">
        <v>340</v>
      </c>
      <c r="B17" s="106" t="s">
        <v>341</v>
      </c>
      <c r="C17" s="123" t="s">
        <v>342</v>
      </c>
      <c r="D17" s="122">
        <v>1</v>
      </c>
      <c r="E17" s="121">
        <v>6368.054000000001</v>
      </c>
      <c r="F17" s="121">
        <f t="shared" si="3"/>
        <v>7004.8594000000021</v>
      </c>
      <c r="G17" s="121">
        <f t="shared" si="4"/>
        <v>7004.8594000000021</v>
      </c>
      <c r="H17" s="61">
        <f t="shared" si="0"/>
        <v>6368.054000000001</v>
      </c>
    </row>
    <row r="18" spans="1:8" s="44" customFormat="1" ht="15" hidden="1" customHeight="1" x14ac:dyDescent="0.25">
      <c r="A18" s="118" t="s">
        <v>343</v>
      </c>
      <c r="B18" s="106" t="s">
        <v>344</v>
      </c>
      <c r="C18" s="123" t="s">
        <v>11</v>
      </c>
      <c r="D18" s="122"/>
      <c r="E18" s="121">
        <v>86860</v>
      </c>
      <c r="F18" s="121">
        <f t="shared" si="3"/>
        <v>95546.000000000015</v>
      </c>
      <c r="G18" s="121">
        <f t="shared" si="4"/>
        <v>0</v>
      </c>
      <c r="H18" s="61">
        <f t="shared" si="0"/>
        <v>0</v>
      </c>
    </row>
    <row r="19" spans="1:8" s="44" customFormat="1" ht="127.5" customHeight="1" x14ac:dyDescent="0.25">
      <c r="A19" s="118" t="s">
        <v>345</v>
      </c>
      <c r="B19" s="112" t="s">
        <v>346</v>
      </c>
      <c r="C19" s="118"/>
      <c r="D19" s="122"/>
      <c r="E19" s="121"/>
      <c r="F19" s="121"/>
      <c r="G19" s="121"/>
      <c r="H19" s="61">
        <f t="shared" si="0"/>
        <v>0</v>
      </c>
    </row>
    <row r="20" spans="1:8" s="44" customFormat="1" ht="15" customHeight="1" x14ac:dyDescent="0.25">
      <c r="A20" s="118" t="s">
        <v>347</v>
      </c>
      <c r="B20" s="124" t="s">
        <v>348</v>
      </c>
      <c r="C20" s="123" t="s">
        <v>339</v>
      </c>
      <c r="D20" s="122">
        <v>10</v>
      </c>
      <c r="E20" s="121">
        <v>518.53229999999996</v>
      </c>
      <c r="F20" s="121">
        <f t="shared" ref="F20:F23" si="5">E20*1.1</f>
        <v>570.38553000000002</v>
      </c>
      <c r="G20" s="121">
        <f t="shared" ref="G20:G30" si="6">F20*D20</f>
        <v>5703.8553000000002</v>
      </c>
      <c r="H20" s="61">
        <f t="shared" si="0"/>
        <v>5185.3229999999994</v>
      </c>
    </row>
    <row r="21" spans="1:8" s="44" customFormat="1" ht="30.75" customHeight="1" x14ac:dyDescent="0.25">
      <c r="A21" s="118" t="s">
        <v>349</v>
      </c>
      <c r="B21" s="124" t="s">
        <v>350</v>
      </c>
      <c r="C21" s="123" t="s">
        <v>339</v>
      </c>
      <c r="D21" s="122">
        <v>5</v>
      </c>
      <c r="E21" s="121">
        <v>604.95434999999998</v>
      </c>
      <c r="F21" s="121">
        <f t="shared" si="5"/>
        <v>665.44978500000002</v>
      </c>
      <c r="G21" s="121">
        <f t="shared" si="6"/>
        <v>3327.2489249999999</v>
      </c>
      <c r="H21" s="61">
        <f t="shared" si="0"/>
        <v>3024.7717499999999</v>
      </c>
    </row>
    <row r="22" spans="1:8" s="44" customFormat="1" ht="20.25" customHeight="1" x14ac:dyDescent="0.25">
      <c r="A22" s="118" t="s">
        <v>351</v>
      </c>
      <c r="B22" s="124" t="s">
        <v>352</v>
      </c>
      <c r="C22" s="123" t="s">
        <v>339</v>
      </c>
      <c r="D22" s="122">
        <v>100</v>
      </c>
      <c r="E22" s="121">
        <v>786.55005000000006</v>
      </c>
      <c r="F22" s="121">
        <f t="shared" si="5"/>
        <v>865.20505500000013</v>
      </c>
      <c r="G22" s="121">
        <f t="shared" si="6"/>
        <v>86520.505500000014</v>
      </c>
      <c r="H22" s="61">
        <f t="shared" si="0"/>
        <v>78655.005000000005</v>
      </c>
    </row>
    <row r="23" spans="1:8" s="44" customFormat="1" ht="15" customHeight="1" x14ac:dyDescent="0.25">
      <c r="A23" s="118" t="s">
        <v>353</v>
      </c>
      <c r="B23" s="124" t="s">
        <v>354</v>
      </c>
      <c r="C23" s="123" t="s">
        <v>339</v>
      </c>
      <c r="D23" s="122">
        <v>100</v>
      </c>
      <c r="E23" s="121">
        <v>1103.4673650000002</v>
      </c>
      <c r="F23" s="121">
        <f t="shared" si="5"/>
        <v>1213.8141015000003</v>
      </c>
      <c r="G23" s="121">
        <f t="shared" si="6"/>
        <v>121381.41015000004</v>
      </c>
      <c r="H23" s="61">
        <f t="shared" si="0"/>
        <v>110346.73650000001</v>
      </c>
    </row>
    <row r="24" spans="1:8" s="44" customFormat="1" ht="15" hidden="1" customHeight="1" x14ac:dyDescent="0.25">
      <c r="A24" s="118" t="s">
        <v>355</v>
      </c>
      <c r="B24" s="124" t="s">
        <v>356</v>
      </c>
      <c r="C24" s="123" t="s">
        <v>339</v>
      </c>
      <c r="D24" s="122"/>
      <c r="E24" s="121">
        <v>883.2552300000001</v>
      </c>
      <c r="F24" s="121"/>
      <c r="G24" s="121">
        <f t="shared" si="6"/>
        <v>0</v>
      </c>
      <c r="H24" s="61">
        <f t="shared" si="0"/>
        <v>0</v>
      </c>
    </row>
    <row r="25" spans="1:8" s="44" customFormat="1" ht="19.5" hidden="1" customHeight="1" x14ac:dyDescent="0.25">
      <c r="A25" s="118" t="s">
        <v>357</v>
      </c>
      <c r="B25" s="124" t="s">
        <v>358</v>
      </c>
      <c r="C25" s="123" t="s">
        <v>339</v>
      </c>
      <c r="D25" s="122"/>
      <c r="E25" s="121">
        <v>787.64400000000001</v>
      </c>
      <c r="F25" s="121"/>
      <c r="G25" s="121">
        <f t="shared" si="6"/>
        <v>0</v>
      </c>
      <c r="H25" s="61">
        <f t="shared" si="0"/>
        <v>0</v>
      </c>
    </row>
    <row r="26" spans="1:8" s="44" customFormat="1" ht="14.25" hidden="1" customHeight="1" x14ac:dyDescent="0.25">
      <c r="A26" s="118" t="s">
        <v>359</v>
      </c>
      <c r="B26" s="124" t="s">
        <v>360</v>
      </c>
      <c r="C26" s="123" t="s">
        <v>11</v>
      </c>
      <c r="D26" s="122"/>
      <c r="E26" s="121">
        <v>38288.25</v>
      </c>
      <c r="F26" s="121"/>
      <c r="G26" s="121">
        <f t="shared" si="6"/>
        <v>0</v>
      </c>
      <c r="H26" s="61">
        <f t="shared" si="0"/>
        <v>0</v>
      </c>
    </row>
    <row r="27" spans="1:8" s="44" customFormat="1" ht="20.25" hidden="1" customHeight="1" x14ac:dyDescent="0.25">
      <c r="A27" s="118" t="s">
        <v>361</v>
      </c>
      <c r="B27" s="124" t="s">
        <v>362</v>
      </c>
      <c r="C27" s="123" t="s">
        <v>339</v>
      </c>
      <c r="D27" s="122"/>
      <c r="E27" s="121">
        <v>495.00000000000006</v>
      </c>
      <c r="F27" s="121"/>
      <c r="G27" s="121">
        <f t="shared" si="6"/>
        <v>0</v>
      </c>
      <c r="H27" s="61">
        <f t="shared" si="0"/>
        <v>0</v>
      </c>
    </row>
    <row r="28" spans="1:8" s="44" customFormat="1" ht="12.75" hidden="1" customHeight="1" x14ac:dyDescent="0.25">
      <c r="A28" s="118" t="s">
        <v>363</v>
      </c>
      <c r="B28" s="124" t="s">
        <v>364</v>
      </c>
      <c r="C28" s="123" t="s">
        <v>339</v>
      </c>
      <c r="D28" s="122"/>
      <c r="E28" s="121">
        <v>550</v>
      </c>
      <c r="F28" s="121"/>
      <c r="G28" s="121">
        <f t="shared" si="6"/>
        <v>0</v>
      </c>
      <c r="H28" s="61">
        <f t="shared" si="0"/>
        <v>0</v>
      </c>
    </row>
    <row r="29" spans="1:8" s="44" customFormat="1" ht="30" hidden="1" customHeight="1" x14ac:dyDescent="0.25">
      <c r="A29" s="118" t="s">
        <v>365</v>
      </c>
      <c r="B29" s="124" t="s">
        <v>366</v>
      </c>
      <c r="C29" s="123" t="s">
        <v>339</v>
      </c>
      <c r="D29" s="122"/>
      <c r="E29" s="121">
        <v>650</v>
      </c>
      <c r="F29" s="121"/>
      <c r="G29" s="121">
        <f t="shared" si="6"/>
        <v>0</v>
      </c>
      <c r="H29" s="61">
        <f t="shared" si="0"/>
        <v>0</v>
      </c>
    </row>
    <row r="30" spans="1:8" s="44" customFormat="1" ht="227.25" customHeight="1" x14ac:dyDescent="0.25">
      <c r="A30" s="118" t="s">
        <v>367</v>
      </c>
      <c r="B30" s="125" t="s">
        <v>710</v>
      </c>
      <c r="C30" s="123" t="s">
        <v>11</v>
      </c>
      <c r="D30" s="122">
        <v>1</v>
      </c>
      <c r="E30" s="121">
        <v>91815.223500000007</v>
      </c>
      <c r="F30" s="121">
        <f>E30*1.1</f>
        <v>100996.74585000002</v>
      </c>
      <c r="G30" s="121">
        <f t="shared" si="6"/>
        <v>100996.74585000002</v>
      </c>
      <c r="H30" s="61">
        <f t="shared" si="0"/>
        <v>91815.223500000007</v>
      </c>
    </row>
    <row r="31" spans="1:8" s="45" customFormat="1" ht="30.75" hidden="1" customHeight="1" x14ac:dyDescent="0.25">
      <c r="A31" s="118" t="s">
        <v>368</v>
      </c>
      <c r="B31" s="112" t="s">
        <v>369</v>
      </c>
      <c r="C31" s="123" t="s">
        <v>11</v>
      </c>
      <c r="D31" s="122"/>
      <c r="E31" s="121">
        <v>75000</v>
      </c>
      <c r="F31" s="121">
        <f>E31*1.1</f>
        <v>82500</v>
      </c>
      <c r="G31" s="121"/>
      <c r="H31" s="61">
        <f t="shared" si="0"/>
        <v>0</v>
      </c>
    </row>
    <row r="32" spans="1:8" s="44" customFormat="1" ht="20.25" customHeight="1" x14ac:dyDescent="0.25">
      <c r="A32" s="359" t="s">
        <v>370</v>
      </c>
      <c r="B32" s="359"/>
      <c r="C32" s="359"/>
      <c r="D32" s="359"/>
      <c r="E32" s="283"/>
      <c r="F32" s="283"/>
      <c r="G32" s="78">
        <f>ROUND(SUM(G7:G31),2)</f>
        <v>611848.17000000004</v>
      </c>
      <c r="H32" s="78">
        <f>ROUND(SUM(H7:H31),2)</f>
        <v>556225.61</v>
      </c>
    </row>
    <row r="33" spans="1:8" s="44" customFormat="1" x14ac:dyDescent="0.25">
      <c r="A33" s="46"/>
      <c r="B33" s="47"/>
      <c r="C33" s="46"/>
      <c r="D33" s="53"/>
      <c r="E33" s="70"/>
      <c r="F33" s="70"/>
      <c r="G33" s="70"/>
      <c r="H33" s="72"/>
    </row>
  </sheetData>
  <sheetProtection algorithmName="SHA-512" hashValue="mvM65V572VUND3IwR0QDBuW8MZ7W0vOeJ3/JtRhu2PB6N51E/DWyp3CiQSMT+Umze8j6DW8Ixci/VX4SEKIHHA==" saltValue="L+5/usu3Ogx1jFFIbbkdlg==" spinCount="100000" sheet="1" objects="1" scenarios="1" formatCells="0" formatColumns="0" formatRows="0"/>
  <mergeCells count="6">
    <mergeCell ref="A32:B32"/>
    <mergeCell ref="C32:D32"/>
    <mergeCell ref="B1:H1"/>
    <mergeCell ref="A2:H2"/>
    <mergeCell ref="A4:H4"/>
    <mergeCell ref="A3:H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2021-04-19T08:44:18Z</dcterms:modified>
</cp:coreProperties>
</file>